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drawings/_rels/drawing2.xml.rels" ContentType="application/vnd.openxmlformats-package.relationships+xml"/>
  <Override PartName="/xl/drawings/_rels/drawing1.xml.rels" ContentType="application/vnd.openxmlformats-package.relationships+xml"/>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styles.xml" ContentType="application/vnd.openxmlformats-officedocument.spreadsheetml.styles+xml"/>
  <Override PartName="/xl/comments3.xml" ContentType="application/vnd.openxmlformats-officedocument.spreadsheetml.comment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Override PartName="/xl/_rels/workbook.xml.rels" ContentType="application/vnd.openxmlformats-package.relationships+xml"/>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media/image18.png" ContentType="image/png"/>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
  </bookViews>
  <sheets>
    <sheet name="Instructions - Planning" sheetId="1" state="visible" r:id="rId2"/>
    <sheet name="Instructions - Underway" sheetId="2" state="visible" r:id="rId3"/>
    <sheet name="SOG Calc" sheetId="3" state="visible" r:id="rId4"/>
    <sheet name="Arrival Ranges" sheetId="4" state="visible" r:id="rId5"/>
  </sheets>
  <calcPr iterateCount="100" refMode="A1" iterate="false" iterateDelta="0.0001"/>
  <extLst>
    <ext xmlns:loext="http://schemas.libreoffice.org/" uri="{7626C862-2A13-11E5-B345-FEFF819CDC9F}">
      <loext:extCalcPr stringRefSyntax="CalcA1ExcelA1"/>
    </ext>
  </extLst>
</workbook>
</file>

<file path=xl/comments3.xml><?xml version="1.0" encoding="utf-8"?>
<comments xmlns="http://schemas.openxmlformats.org/spreadsheetml/2006/main" xmlns:xdr="http://schemas.openxmlformats.org/drawingml/2006/spreadsheetDrawing">
  <authors>
    <author> </author>
  </authors>
  <commentList>
    <comment ref="B8" authorId="0">
      <text>
        <r>
          <rPr>
            <sz val="11"/>
            <color rgb="FF000000"/>
            <rFont val="Calibri"/>
            <family val="0"/>
            <charset val="1"/>
          </rPr>
          <t xml:space="preserve">+1: Crossing time zone heading West
-1: Crossing time zone heading East</t>
        </r>
      </text>
    </comment>
    <comment ref="E2" authorId="0">
      <text>
        <r>
          <rPr>
            <sz val="11"/>
            <color rgb="FF000000"/>
            <rFont val="Calibri"/>
            <family val="0"/>
            <charset val="1"/>
          </rPr>
          <t xml:space="preserve">Passage Length</t>
        </r>
      </text>
    </comment>
    <comment ref="E6" authorId="0">
      <text>
        <r>
          <rPr>
            <sz val="11"/>
            <color rgb="FF000000"/>
            <rFont val="Calibri"/>
            <family val="0"/>
            <charset val="1"/>
          </rPr>
          <t xml:space="preserve">Input whatever your GPS trip log is reading at the start of a passage.
For planning purposes, set it to 0.</t>
        </r>
      </text>
    </comment>
  </commentList>
</comments>
</file>

<file path=xl/sharedStrings.xml><?xml version="1.0" encoding="utf-8"?>
<sst xmlns="http://schemas.openxmlformats.org/spreadsheetml/2006/main" count="101" uniqueCount="84">
  <si>
    <t xml:space="preserve">General Notes</t>
  </si>
  <si>
    <t xml:space="preserve">Cells/Columns that are Blue require manual entry.  All others are automatically calculated</t>
  </si>
  <si>
    <t xml:space="preserve">Dates should be formatted as: "mm/dd/yyyy hh:mm" (PRO TIP: Edit dates in the Input Line rather than typing them in manually to keep the formatting consistent)</t>
  </si>
  <si>
    <t xml:space="preserve">Times are entered using 24h (ie: 1:00 PM is entered as 13:00)</t>
  </si>
  <si>
    <t xml:space="preserve">The last value in Column A will be considered the “Current Time” by the spreadsheet.</t>
  </si>
  <si>
    <t xml:space="preserve">Planning Phase</t>
  </si>
  <si>
    <t xml:space="preserve">Step 1:</t>
  </si>
  <si>
    <t xml:space="preserve">Delete All Data in rows 10+, Columns A-C so that only Data in Row 9 Remains.  You can Right Click and select ‘Clear Contents’ or use the ‘Delete’ Key</t>
  </si>
  <si>
    <t xml:space="preserve">Step 2:</t>
  </si>
  <si>
    <t xml:space="preserve">Set Values in B9 &amp; C9 to 0</t>
  </si>
  <si>
    <t xml:space="preserve">Step 3:</t>
  </si>
  <si>
    <t xml:space="preserve">Input Anticipated Average Nautical Miles Sailed Per Day in Cell F1</t>
  </si>
  <si>
    <t xml:space="preserve">Step 4:</t>
  </si>
  <si>
    <t xml:space="preserve">Input Estimated Total Miles of Passage in Cell F2</t>
  </si>
  <si>
    <t xml:space="preserve">Step 5:</t>
  </si>
  <si>
    <t xml:space="preserve">Set the Starting Mileage Value in Cell F6 to 0</t>
  </si>
  <si>
    <t xml:space="preserve">Step 6:</t>
  </si>
  <si>
    <t xml:space="preserve">Input Intended Departure Time in Cell B3</t>
  </si>
  <si>
    <t xml:space="preserve">Step 7:</t>
  </si>
  <si>
    <t xml:space="preserve">Type in the Time in Cell A9 to the same time as your Departure Time in Cell B3</t>
  </si>
  <si>
    <t xml:space="preserve">Usability Notes</t>
  </si>
  <si>
    <t xml:space="preserve">The Spreadsheet is now ready for you to try different Desired Arrival Times (I2) and will calculate the needed Velocity Made Good (VMG),</t>
  </si>
  <si>
    <t xml:space="preserve">Nautical Miles per Day (NM/D), and how many days the sail will take.</t>
  </si>
  <si>
    <t xml:space="preserve">Column J will show you the Estimated Arrival information based on the Average NM/Day (Cell F1),  Est Total Miles (Cell F2) and your departure time.</t>
  </si>
  <si>
    <t xml:space="preserve">If you want to see different SOG and their affect on your ETA, you can change the value in M2.</t>
  </si>
  <si>
    <t xml:space="preserve">You can also look at the Arrival Ranges Tab which will show you ETA's for a variety of sailing speeds.</t>
  </si>
  <si>
    <t xml:space="preserve">***Whenever updating the SOG Calc tab while underway, be sure to update the Current Time in Cell I1***</t>
  </si>
  <si>
    <t xml:space="preserve">The last value in Column A will be considered the “Current Time” by the spreadsheet. </t>
  </si>
  <si>
    <t xml:space="preserve">We typically do our log entries at 7AM and then start a new row for a new day. However, there is nothing in the spreadsheet that requires you to choose 7AM.  Pick whatever time</t>
  </si>
  <si>
    <t xml:space="preserve">works for you, but I would suggest trying to update the spreadsheet at a consistent time each day to make NM runs and SOG calcs comparable.</t>
  </si>
  <si>
    <t xml:space="preserve">If we cross a Time Zone heading west (IE you add an hour) we adjust the appropriate value in Column B to +1.  This effectively makes the day 25 hours.</t>
  </si>
  <si>
    <t xml:space="preserve">If you cross a Time Zone heading east, set the appropriate value in Column B to -1 to make the day 23 hours.</t>
  </si>
  <si>
    <t xml:space="preserve">At Departure</t>
  </si>
  <si>
    <t xml:space="preserve">Input Actual Departure Time in Cell B3</t>
  </si>
  <si>
    <t xml:space="preserve">Set the Starting Mileage Value in Cell F6 to your current Trip Log Value (note: we use the trip log values from our chart plotter)</t>
  </si>
  <si>
    <t xml:space="preserve">Set the Time in Cell A9 to the same time as your Departure Time</t>
  </si>
  <si>
    <t xml:space="preserve">Mid-Day Updates</t>
  </si>
  <si>
    <t xml:space="preserve">Update Cell A9 with the current time</t>
  </si>
  <si>
    <t xml:space="preserve">Update Cell C9 with the current trip log mileage</t>
  </si>
  <si>
    <t xml:space="preserve">End of Day Updates + Prep for New Day</t>
  </si>
  <si>
    <t xml:space="preserve">Update Cell A9 with the time you’ve selected as your day ‘change over’.  So for us that would be 7AM the day after departure.</t>
  </si>
  <si>
    <t xml:space="preserve">Update Cell C9 with the trip log mileage at your change over time</t>
  </si>
  <si>
    <t xml:space="preserve">Highlight the data in Row 9, Columns A-C and copy/paste into Cell A10 (For each subsequent day, copy/paste down the most recent row)</t>
  </si>
  <si>
    <t xml:space="preserve">Continue updating Columns A-C throughout the passage for each day of the passage.</t>
  </si>
  <si>
    <t xml:space="preserve">Every time you update the spreadsheet, the needed Velocity Made Good (VMG), Nautical Miles per Day (NMpD), and how many days the sail will take are also automatically updated</t>
  </si>
  <si>
    <t xml:space="preserve">You can update your Desired Arrival Time at any point (I usually use it to calculate how fast we have to go to arrive by sunset, or how slow we have to go to arrive after sunrise)</t>
  </si>
  <si>
    <t xml:space="preserve">If your Estimated Total Miles (Cell F2) looks like it will be too low or too high as you’re out sailing, it’s okay to adjust this figure.  That will make the calculated arrival times more accurate.</t>
  </si>
  <si>
    <t xml:space="preserve">The spreadsheet will also calculate at ETA based on the overall speed that you're averaging (Cell N3) and how many miles remain of your passage</t>
  </si>
  <si>
    <t xml:space="preserve">You can also input a SOG (Cell M2) to calculate an ETA as well</t>
  </si>
  <si>
    <t xml:space="preserve">The Arrival Ranges Tab is also automatically updated with ETA's based on how many miles remain in your passage (Column E)</t>
  </si>
  <si>
    <t xml:space="preserve">Overall SOG</t>
  </si>
  <si>
    <t xml:space="preserve">Avg NM/Day</t>
  </si>
  <si>
    <t xml:space="preserve">Desired Arrival</t>
  </si>
  <si>
    <t xml:space="preserve">Est. Arrival</t>
  </si>
  <si>
    <t xml:space="preserve">Current</t>
  </si>
  <si>
    <t xml:space="preserve">Overall</t>
  </si>
  <si>
    <t xml:space="preserve">Est Total Miles</t>
  </si>
  <si>
    <t xml:space="preserve">Arrival Time</t>
  </si>
  <si>
    <t xml:space="preserve">SOG</t>
  </si>
  <si>
    <t xml:space="preserve">Departure</t>
  </si>
  <si>
    <t xml:space="preserve">Completed</t>
  </si>
  <si>
    <t xml:space="preserve">Needed VMG</t>
  </si>
  <si>
    <t xml:space="preserve">Est ETA</t>
  </si>
  <si>
    <t xml:space="preserve">Estimated Days</t>
  </si>
  <si>
    <t xml:space="preserve">Remaining</t>
  </si>
  <si>
    <t xml:space="preserve">Needed NM/D</t>
  </si>
  <si>
    <t xml:space="preserve">Calc Arrival</t>
  </si>
  <si>
    <t xml:space="preserve">Days Left</t>
  </si>
  <si>
    <t xml:space="preserve">Days at Sea</t>
  </si>
  <si>
    <t xml:space="preserve">Start TL Mileage</t>
  </si>
  <si>
    <t xml:space="preserve">Hours at Sea</t>
  </si>
  <si>
    <t xml:space="preserve">Day</t>
  </si>
  <si>
    <t xml:space="preserve">Time Zone Adj</t>
  </si>
  <si>
    <t xml:space="preserve">End Mileage</t>
  </si>
  <si>
    <t xml:space="preserve">Start Mileage</t>
  </si>
  <si>
    <t xml:space="preserve">Total Miles</t>
  </si>
  <si>
    <t xml:space="preserve">Average SOG</t>
  </si>
  <si>
    <t xml:space="preserve">Hours Left</t>
  </si>
  <si>
    <t xml:space="preserve">Remain Miles</t>
  </si>
  <si>
    <t xml:space="preserve">Passage Miles</t>
  </si>
  <si>
    <t xml:space="preserve">Speed</t>
  </si>
  <si>
    <t xml:space="preserve">Mi/Day</t>
  </si>
  <si>
    <t xml:space="preserve">Days Remain</t>
  </si>
  <si>
    <t xml:space="preserve">Passage Days</t>
  </si>
</sst>
</file>

<file path=xl/styles.xml><?xml version="1.0" encoding="utf-8"?>
<styleSheet xmlns="http://schemas.openxmlformats.org/spreadsheetml/2006/main">
  <numFmts count="11">
    <numFmt numFmtId="164" formatCode="General"/>
    <numFmt numFmtId="165" formatCode="0.000"/>
    <numFmt numFmtId="166" formatCode="0.00"/>
    <numFmt numFmtId="167" formatCode="_(* #,##0.00_);_(* \(#,##0.00\);_(* \-??_);_(@_)"/>
    <numFmt numFmtId="168" formatCode="_(* #,##0_);_(* \(#,##0\);_(* \-??_);_(@_)"/>
    <numFmt numFmtId="169" formatCode="m/d/yy\ hh:mm"/>
    <numFmt numFmtId="170" formatCode="m/d/yyyy\ h:mm"/>
    <numFmt numFmtId="171" formatCode="#,##0.00"/>
    <numFmt numFmtId="172" formatCode="h:mm:ss;@"/>
    <numFmt numFmtId="173" formatCode="#,##0"/>
    <numFmt numFmtId="174" formatCode="m/d\ h:mm"/>
  </numFmts>
  <fonts count="12">
    <font>
      <sz val="11"/>
      <color rgb="FF000000"/>
      <name val="Calibri"/>
      <family val="0"/>
      <charset val="1"/>
    </font>
    <font>
      <sz val="10"/>
      <name val="Arial"/>
      <family val="0"/>
    </font>
    <font>
      <sz val="10"/>
      <name val="Arial"/>
      <family val="0"/>
    </font>
    <font>
      <sz val="10"/>
      <name val="Arial"/>
      <family val="0"/>
    </font>
    <font>
      <sz val="11"/>
      <color rgb="FF000000"/>
      <name val="Arial"/>
      <family val="2"/>
      <charset val="1"/>
    </font>
    <font>
      <b val="true"/>
      <sz val="11"/>
      <color rgb="FF000000"/>
      <name val="Arial"/>
      <family val="2"/>
      <charset val="1"/>
    </font>
    <font>
      <sz val="10"/>
      <color rgb="FF000000"/>
      <name val="Arial"/>
      <family val="2"/>
      <charset val="1"/>
    </font>
    <font>
      <i val="true"/>
      <sz val="10"/>
      <color rgb="FF000000"/>
      <name val="Arial"/>
      <family val="2"/>
      <charset val="1"/>
    </font>
    <font>
      <b val="true"/>
      <sz val="11"/>
      <color rgb="FF000000"/>
      <name val="Calibri"/>
      <family val="0"/>
      <charset val="1"/>
    </font>
    <font>
      <b val="true"/>
      <i val="true"/>
      <sz val="11"/>
      <color rgb="FF000000"/>
      <name val="Calibri"/>
      <family val="0"/>
      <charset val="1"/>
    </font>
    <font>
      <i val="true"/>
      <sz val="11"/>
      <color rgb="FF000000"/>
      <name val="Calibri"/>
      <family val="0"/>
      <charset val="1"/>
    </font>
    <font>
      <b val="true"/>
      <sz val="11"/>
      <name val="Calibri"/>
      <family val="0"/>
      <charset val="1"/>
    </font>
  </fonts>
  <fills count="5">
    <fill>
      <patternFill patternType="none"/>
    </fill>
    <fill>
      <patternFill patternType="gray125"/>
    </fill>
    <fill>
      <patternFill patternType="solid">
        <fgColor rgb="FFFFFFFF"/>
        <bgColor rgb="FFFFFFCC"/>
      </patternFill>
    </fill>
    <fill>
      <patternFill patternType="solid">
        <fgColor rgb="FF558ED5"/>
        <bgColor rgb="FF5B9BD5"/>
      </patternFill>
    </fill>
    <fill>
      <patternFill patternType="solid">
        <fgColor rgb="FF5B9BD5"/>
        <bgColor rgb="FF558ED5"/>
      </patternFill>
    </fill>
  </fills>
  <borders count="6">
    <border diagonalUp="false" diagonalDown="false">
      <left/>
      <right/>
      <top/>
      <bottom/>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right/>
      <top/>
      <bottom style="thin"/>
      <diagonal/>
    </border>
    <border diagonalUp="false" diagonalDown="false">
      <left/>
      <right style="thin"/>
      <top/>
      <bottom/>
      <diagonal/>
    </border>
  </borders>
  <cellStyleXfs count="20">
    <xf numFmtId="164" fontId="0" fillId="0" borderId="0" applyFont="true" applyBorder="true" applyAlignment="true" applyProtection="true">
      <alignment horizontal="general" vertical="top"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7" fontId="0" fillId="0" borderId="0" applyFont="true" applyBorder="false" applyAlignment="true" applyProtection="false">
      <alignment horizontal="general" vertical="top"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57">
    <xf numFmtId="164" fontId="0" fillId="0" borderId="0" xfId="0" applyFont="false" applyBorder="false" applyAlignment="false" applyProtection="false">
      <alignment horizontal="general" vertical="top" textRotation="0" wrapText="false" indent="0" shrinkToFit="false"/>
      <protection locked="true" hidden="false"/>
    </xf>
    <xf numFmtId="164" fontId="4" fillId="2" borderId="0" xfId="0" applyFont="true" applyBorder="false" applyAlignment="false" applyProtection="false">
      <alignment horizontal="general" vertical="top" textRotation="0" wrapText="false" indent="0" shrinkToFit="false"/>
      <protection locked="true" hidden="false"/>
    </xf>
    <xf numFmtId="164" fontId="5" fillId="2" borderId="0" xfId="0" applyFont="true" applyBorder="false" applyAlignment="false" applyProtection="false">
      <alignment horizontal="general" vertical="top" textRotation="0" wrapText="false" indent="0" shrinkToFit="false"/>
      <protection locked="true" hidden="false"/>
    </xf>
    <xf numFmtId="164" fontId="6" fillId="2" borderId="0" xfId="0" applyFont="true" applyBorder="false" applyAlignment="true" applyProtection="false">
      <alignment horizontal="left" vertical="top" textRotation="0" wrapText="false" indent="1" shrinkToFit="false"/>
      <protection locked="true" hidden="false"/>
    </xf>
    <xf numFmtId="164" fontId="4" fillId="2" borderId="0" xfId="0" applyFont="true" applyBorder="false" applyAlignment="true" applyProtection="false">
      <alignment horizontal="left" vertical="top" textRotation="0" wrapText="false" indent="0" shrinkToFit="false"/>
      <protection locked="true" hidden="false"/>
    </xf>
    <xf numFmtId="164" fontId="4" fillId="2" borderId="0" xfId="0" applyFont="true" applyBorder="false" applyAlignment="true" applyProtection="false">
      <alignment horizontal="left" vertical="top" textRotation="0" wrapText="false" indent="1" shrinkToFit="false"/>
      <protection locked="true" hidden="false"/>
    </xf>
    <xf numFmtId="164" fontId="4" fillId="2" borderId="0" xfId="0" applyFont="true" applyBorder="false" applyAlignment="true" applyProtection="false">
      <alignment horizontal="general" vertical="center" textRotation="0" wrapText="false" indent="0" shrinkToFit="false"/>
      <protection locked="true" hidden="false"/>
    </xf>
    <xf numFmtId="164" fontId="5" fillId="2" borderId="0" xfId="0" applyFont="true" applyBorder="false" applyAlignment="true" applyProtection="false">
      <alignment horizontal="general" vertical="center" textRotation="0" wrapText="false" indent="0" shrinkToFit="false"/>
      <protection locked="true" hidden="false"/>
    </xf>
    <xf numFmtId="164" fontId="7" fillId="2" borderId="0" xfId="0" applyFont="true" applyBorder="false" applyAlignment="true" applyProtection="false">
      <alignment horizontal="general" vertical="center" textRotation="0" wrapText="false" indent="0" shrinkToFit="false"/>
      <protection locked="true" hidden="false"/>
    </xf>
    <xf numFmtId="164" fontId="6" fillId="2" borderId="0" xfId="0" applyFont="true" applyBorder="false" applyAlignment="true" applyProtection="false">
      <alignment horizontal="general" vertical="center" textRotation="0" wrapText="false" indent="0" shrinkToFit="false"/>
      <protection locked="true" hidden="false"/>
    </xf>
    <xf numFmtId="164" fontId="6" fillId="2" borderId="0" xfId="0" applyFont="true" applyBorder="false" applyAlignment="true" applyProtection="false">
      <alignment horizontal="left" vertical="center" textRotation="0" wrapText="false" indent="1" shrinkToFit="false"/>
      <protection locked="true" hidden="false"/>
    </xf>
    <xf numFmtId="164" fontId="6" fillId="2" borderId="0" xfId="0" applyFont="true" applyBorder="false" applyAlignment="true" applyProtection="false">
      <alignment horizontal="left" vertical="center" textRotation="0" wrapText="false" indent="0" shrinkToFit="false"/>
      <protection locked="true" hidden="false"/>
    </xf>
    <xf numFmtId="164" fontId="0" fillId="2" borderId="0" xfId="0" applyFont="false" applyBorder="false" applyAlignment="false" applyProtection="false">
      <alignment horizontal="general" vertical="top" textRotation="0" wrapText="false" indent="0" shrinkToFit="false"/>
      <protection locked="true" hidden="false"/>
    </xf>
    <xf numFmtId="164" fontId="0" fillId="0" borderId="0" xfId="0" applyFont="false" applyBorder="false" applyAlignment="true" applyProtection="false">
      <alignment horizontal="center" vertical="top" textRotation="0" wrapText="false" indent="0" shrinkToFit="false"/>
      <protection locked="true" hidden="false"/>
    </xf>
    <xf numFmtId="165" fontId="0" fillId="0" borderId="0" xfId="0" applyFont="false" applyBorder="false" applyAlignment="true" applyProtection="false">
      <alignment horizontal="center" vertical="top" textRotation="0" wrapText="false" indent="0" shrinkToFit="false"/>
      <protection locked="true" hidden="false"/>
    </xf>
    <xf numFmtId="164" fontId="8" fillId="0" borderId="0" xfId="0" applyFont="true" applyBorder="false" applyAlignment="true" applyProtection="false">
      <alignment horizontal="center" vertical="top" textRotation="0" wrapText="false" indent="0" shrinkToFit="false"/>
      <protection locked="true" hidden="false"/>
    </xf>
    <xf numFmtId="164" fontId="8" fillId="0" borderId="1" xfId="0" applyFont="true" applyBorder="true" applyAlignment="true" applyProtection="false">
      <alignment horizontal="center" vertical="top" textRotation="0" wrapText="false" indent="0" shrinkToFit="false"/>
      <protection locked="true" hidden="false"/>
    </xf>
    <xf numFmtId="165" fontId="0" fillId="0" borderId="2" xfId="0" applyFont="false" applyBorder="true" applyAlignment="true" applyProtection="false">
      <alignment horizontal="center" vertical="top" textRotation="0" wrapText="false" indent="0" shrinkToFit="false"/>
      <protection locked="true" hidden="false"/>
    </xf>
    <xf numFmtId="166" fontId="0" fillId="0" borderId="3" xfId="0" applyFont="false" applyBorder="true" applyAlignment="true" applyProtection="false">
      <alignment horizontal="center" vertical="top" textRotation="0" wrapText="false" indent="0" shrinkToFit="false"/>
      <protection locked="true" hidden="false"/>
    </xf>
    <xf numFmtId="168" fontId="0" fillId="3" borderId="0" xfId="15" applyFont="true" applyBorder="true" applyAlignment="true" applyProtection="true">
      <alignment horizontal="center" vertical="top" textRotation="0" wrapText="false" indent="0" shrinkToFit="false"/>
      <protection locked="true" hidden="false"/>
    </xf>
    <xf numFmtId="165" fontId="8" fillId="0" borderId="4" xfId="0" applyFont="true" applyBorder="true" applyAlignment="true" applyProtection="false">
      <alignment horizontal="center" vertical="top" textRotation="0" wrapText="false" indent="0" shrinkToFit="false"/>
      <protection locked="true" hidden="false"/>
    </xf>
    <xf numFmtId="164" fontId="8" fillId="0" borderId="4" xfId="0" applyFont="true" applyBorder="true" applyAlignment="true" applyProtection="false">
      <alignment horizontal="center" vertical="top" textRotation="0" wrapText="false" indent="0" shrinkToFit="false"/>
      <protection locked="true" hidden="false"/>
    </xf>
    <xf numFmtId="164" fontId="0" fillId="0" borderId="0" xfId="0" applyFont="false" applyBorder="true" applyAlignment="false" applyProtection="false">
      <alignment horizontal="general" vertical="top" textRotation="0" wrapText="false" indent="0" shrinkToFit="false"/>
      <protection locked="true" hidden="false"/>
    </xf>
    <xf numFmtId="164" fontId="8" fillId="0" borderId="0" xfId="0" applyFont="true" applyBorder="true" applyAlignment="true" applyProtection="false">
      <alignment horizontal="center" vertical="top" textRotation="0" wrapText="false" indent="0" shrinkToFit="false"/>
      <protection locked="true" hidden="false"/>
    </xf>
    <xf numFmtId="166" fontId="0" fillId="0" borderId="0" xfId="0" applyFont="false" applyBorder="false" applyAlignment="true" applyProtection="false">
      <alignment horizontal="center" vertical="top" textRotation="0" wrapText="false" indent="0" shrinkToFit="false"/>
      <protection locked="true" hidden="false"/>
    </xf>
    <xf numFmtId="165" fontId="8" fillId="0" borderId="0" xfId="0" applyFont="true" applyBorder="true" applyAlignment="true" applyProtection="false">
      <alignment horizontal="center" vertical="top" textRotation="0" wrapText="false" indent="0" shrinkToFit="false"/>
      <protection locked="true" hidden="false"/>
    </xf>
    <xf numFmtId="169" fontId="0" fillId="3" borderId="0" xfId="0" applyFont="false" applyBorder="false" applyAlignment="true" applyProtection="false">
      <alignment horizontal="center" vertical="top" textRotation="0" wrapText="false" indent="0" shrinkToFit="false"/>
      <protection locked="true" hidden="false"/>
    </xf>
    <xf numFmtId="169" fontId="0" fillId="0" borderId="0" xfId="0" applyFont="false" applyBorder="false" applyAlignment="true" applyProtection="false">
      <alignment horizontal="center" vertical="top" textRotation="0" wrapText="false" indent="0" shrinkToFit="false"/>
      <protection locked="true" hidden="false"/>
    </xf>
    <xf numFmtId="165" fontId="8" fillId="0" borderId="5" xfId="0" applyFont="true" applyBorder="true" applyAlignment="true" applyProtection="false">
      <alignment horizontal="center" vertical="top" textRotation="0" wrapText="false" indent="0" shrinkToFit="false"/>
      <protection locked="true" hidden="false"/>
    </xf>
    <xf numFmtId="164" fontId="0" fillId="3" borderId="0" xfId="0" applyFont="false" applyBorder="false" applyAlignment="true" applyProtection="false">
      <alignment horizontal="center" vertical="top" textRotation="0" wrapText="false" indent="0" shrinkToFit="false"/>
      <protection locked="true" hidden="false"/>
    </xf>
    <xf numFmtId="170" fontId="0" fillId="0" borderId="0" xfId="0" applyFont="false" applyBorder="true" applyAlignment="false" applyProtection="false">
      <alignment horizontal="general" vertical="top" textRotation="0" wrapText="false" indent="0" shrinkToFit="false"/>
      <protection locked="true" hidden="false"/>
    </xf>
    <xf numFmtId="164" fontId="0" fillId="0" borderId="0" xfId="0" applyFont="false" applyBorder="true" applyAlignment="true" applyProtection="false">
      <alignment horizontal="center" vertical="top" textRotation="0" wrapText="false" indent="0" shrinkToFit="false"/>
      <protection locked="true" hidden="false"/>
    </xf>
    <xf numFmtId="168" fontId="0" fillId="0" borderId="4" xfId="15" applyFont="true" applyBorder="true" applyAlignment="true" applyProtection="true">
      <alignment horizontal="center" vertical="top" textRotation="0" wrapText="false" indent="0" shrinkToFit="false"/>
      <protection locked="true" hidden="false"/>
    </xf>
    <xf numFmtId="166" fontId="0" fillId="0" borderId="0" xfId="0" applyFont="false" applyBorder="true" applyAlignment="true" applyProtection="false">
      <alignment horizontal="center" vertical="top" textRotation="0" wrapText="false" indent="0" shrinkToFit="false"/>
      <protection locked="true" hidden="false"/>
    </xf>
    <xf numFmtId="171" fontId="0" fillId="0" borderId="4" xfId="0" applyFont="false" applyBorder="true" applyAlignment="true" applyProtection="false">
      <alignment horizontal="center" vertical="top" textRotation="0" wrapText="false" indent="0" shrinkToFit="false"/>
      <protection locked="true" hidden="false"/>
    </xf>
    <xf numFmtId="164" fontId="9" fillId="0" borderId="0" xfId="0" applyFont="true" applyBorder="false" applyAlignment="true" applyProtection="false">
      <alignment horizontal="center" vertical="top" textRotation="0" wrapText="false" indent="0" shrinkToFit="false"/>
      <protection locked="true" hidden="false"/>
    </xf>
    <xf numFmtId="168" fontId="10" fillId="0" borderId="0" xfId="15" applyFont="true" applyBorder="true" applyAlignment="true" applyProtection="true">
      <alignment horizontal="center" vertical="top" textRotation="0" wrapText="false" indent="0" shrinkToFit="false"/>
      <protection locked="true" hidden="false"/>
    </xf>
    <xf numFmtId="165" fontId="8" fillId="0" borderId="0" xfId="0" applyFont="true" applyBorder="false" applyAlignment="true" applyProtection="false">
      <alignment horizontal="center" vertical="top" textRotation="0" wrapText="false" indent="0" shrinkToFit="false"/>
      <protection locked="true" hidden="false"/>
    </xf>
    <xf numFmtId="167" fontId="0" fillId="0" borderId="0" xfId="15" applyFont="false" applyBorder="true" applyAlignment="false" applyProtection="true">
      <alignment horizontal="general" vertical="top" textRotation="0" wrapText="false" indent="0" shrinkToFit="false"/>
      <protection locked="true" hidden="false"/>
    </xf>
    <xf numFmtId="164" fontId="8" fillId="0" borderId="0" xfId="0" applyFont="true" applyBorder="true" applyAlignment="false" applyProtection="false">
      <alignment horizontal="general" vertical="top" textRotation="0" wrapText="false" indent="0" shrinkToFit="false"/>
      <protection locked="true" hidden="false"/>
    </xf>
    <xf numFmtId="165" fontId="0" fillId="0" borderId="0" xfId="0" applyFont="false" applyBorder="true" applyAlignment="true" applyProtection="false">
      <alignment horizontal="center" vertical="top" textRotation="0" wrapText="false" indent="0" shrinkToFit="false"/>
      <protection locked="true" hidden="false"/>
    </xf>
    <xf numFmtId="168" fontId="0" fillId="0" borderId="0" xfId="15" applyFont="true" applyBorder="true" applyAlignment="true" applyProtection="true">
      <alignment horizontal="center" vertical="top" textRotation="0" wrapText="false" indent="0" shrinkToFit="false"/>
      <protection locked="true" hidden="false"/>
    </xf>
    <xf numFmtId="166" fontId="0" fillId="0" borderId="0" xfId="0" applyFont="false" applyBorder="false" applyAlignment="false" applyProtection="false">
      <alignment horizontal="general" vertical="top" textRotation="0" wrapText="false" indent="0" shrinkToFit="false"/>
      <protection locked="true" hidden="false"/>
    </xf>
    <xf numFmtId="171" fontId="0" fillId="0" borderId="0" xfId="0" applyFont="false" applyBorder="false" applyAlignment="false" applyProtection="false">
      <alignment horizontal="general" vertical="top" textRotation="0" wrapText="false" indent="0" shrinkToFit="false"/>
      <protection locked="true" hidden="false"/>
    </xf>
    <xf numFmtId="172" fontId="0" fillId="0" borderId="0" xfId="0" applyFont="false" applyBorder="true" applyAlignment="false" applyProtection="false">
      <alignment horizontal="general" vertical="top" textRotation="0" wrapText="false" indent="0" shrinkToFit="false"/>
      <protection locked="true" hidden="false"/>
    </xf>
    <xf numFmtId="166" fontId="8" fillId="0" borderId="0" xfId="0" applyFont="true" applyBorder="false" applyAlignment="true" applyProtection="false">
      <alignment horizontal="center" vertical="top" textRotation="0" wrapText="false" indent="0" shrinkToFit="false"/>
      <protection locked="true" hidden="false"/>
    </xf>
    <xf numFmtId="164" fontId="11" fillId="4" borderId="4" xfId="0" applyFont="true" applyBorder="true" applyAlignment="true" applyProtection="false">
      <alignment horizontal="center" vertical="top" textRotation="0" wrapText="false" indent="0" shrinkToFit="false"/>
      <protection locked="true" hidden="false"/>
    </xf>
    <xf numFmtId="164" fontId="8" fillId="4" borderId="4" xfId="0" applyFont="true" applyBorder="true" applyAlignment="true" applyProtection="false">
      <alignment horizontal="center" vertical="top"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73" fontId="0" fillId="0" borderId="0" xfId="0" applyFont="false" applyBorder="false" applyAlignment="true" applyProtection="false">
      <alignment horizontal="center" vertical="top" textRotation="0" wrapText="false" indent="0" shrinkToFit="false"/>
      <protection locked="true" hidden="false"/>
    </xf>
    <xf numFmtId="164" fontId="10" fillId="0" borderId="0" xfId="0" applyFont="true" applyBorder="false" applyAlignment="true" applyProtection="false">
      <alignment horizontal="center" vertical="top" textRotation="0" wrapText="false" indent="0" shrinkToFit="false"/>
      <protection locked="true" hidden="false"/>
    </xf>
    <xf numFmtId="168" fontId="10" fillId="0" borderId="0" xfId="0" applyFont="true" applyBorder="false" applyAlignment="true" applyProtection="false">
      <alignment horizontal="center" vertical="top" textRotation="0" wrapText="false" indent="0" shrinkToFit="false"/>
      <protection locked="true" hidden="false"/>
    </xf>
    <xf numFmtId="167" fontId="8" fillId="0" borderId="4" xfId="15" applyFont="true" applyBorder="true" applyAlignment="true" applyProtection="true">
      <alignment horizontal="center" vertical="top" textRotation="0" wrapText="false" indent="0" shrinkToFit="false"/>
      <protection locked="true" hidden="false"/>
    </xf>
    <xf numFmtId="168" fontId="8" fillId="0" borderId="4" xfId="0" applyFont="true" applyBorder="true" applyAlignment="true" applyProtection="false">
      <alignment horizontal="center" vertical="top" textRotation="0" wrapText="false" indent="0" shrinkToFit="false"/>
      <protection locked="true" hidden="false"/>
    </xf>
    <xf numFmtId="164" fontId="8" fillId="0" borderId="4" xfId="0" applyFont="true" applyBorder="true" applyAlignment="false" applyProtection="false">
      <alignment horizontal="general" vertical="top" textRotation="0" wrapText="false" indent="0" shrinkToFit="false"/>
      <protection locked="true" hidden="false"/>
    </xf>
    <xf numFmtId="167" fontId="0" fillId="0" borderId="0" xfId="15" applyFont="true" applyBorder="true" applyAlignment="true" applyProtection="true">
      <alignment horizontal="center" vertical="top" textRotation="0" wrapText="false" indent="0" shrinkToFit="false"/>
      <protection locked="true" hidden="false"/>
    </xf>
    <xf numFmtId="174" fontId="0" fillId="0" borderId="0" xfId="0" applyFont="true" applyBorder="false" applyAlignment="true" applyProtection="false">
      <alignment horizontal="center" vertical="top"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5B9BD5"/>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558ED5"/>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3.png"/><Relationship Id="rId2" Type="http://schemas.openxmlformats.org/officeDocument/2006/relationships/image" Target="../media/image14.png"/><Relationship Id="rId3" Type="http://schemas.openxmlformats.org/officeDocument/2006/relationships/image" Target="../media/image15.png"/>
</Relationships>
</file>

<file path=xl/drawings/_rels/drawing2.xml.rels><?xml version="1.0" encoding="UTF-8"?>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7.png"/><Relationship Id="rId3" Type="http://schemas.openxmlformats.org/officeDocument/2006/relationships/image" Target="../media/image18.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0</xdr:colOff>
      <xdr:row>9</xdr:row>
      <xdr:rowOff>89280</xdr:rowOff>
    </xdr:from>
    <xdr:to>
      <xdr:col>10</xdr:col>
      <xdr:colOff>216720</xdr:colOff>
      <xdr:row>16</xdr:row>
      <xdr:rowOff>86760</xdr:rowOff>
    </xdr:to>
    <xdr:pic>
      <xdr:nvPicPr>
        <xdr:cNvPr id="0" name="Image 5" descr=""/>
        <xdr:cNvPicPr/>
      </xdr:nvPicPr>
      <xdr:blipFill>
        <a:blip r:embed="rId1"/>
        <a:stretch/>
      </xdr:blipFill>
      <xdr:spPr>
        <a:xfrm>
          <a:off x="627840" y="1590120"/>
          <a:ext cx="5868720" cy="1135440"/>
        </a:xfrm>
        <a:prstGeom prst="rect">
          <a:avLst/>
        </a:prstGeom>
        <a:ln w="0">
          <a:noFill/>
        </a:ln>
      </xdr:spPr>
    </xdr:pic>
    <xdr:clientData/>
  </xdr:twoCellAnchor>
  <xdr:twoCellAnchor editAs="absolute">
    <xdr:from>
      <xdr:col>1</xdr:col>
      <xdr:colOff>-360</xdr:colOff>
      <xdr:row>16</xdr:row>
      <xdr:rowOff>154440</xdr:rowOff>
    </xdr:from>
    <xdr:to>
      <xdr:col>7</xdr:col>
      <xdr:colOff>246600</xdr:colOff>
      <xdr:row>31</xdr:row>
      <xdr:rowOff>112680</xdr:rowOff>
    </xdr:to>
    <xdr:pic>
      <xdr:nvPicPr>
        <xdr:cNvPr id="1" name="Image 6" descr=""/>
        <xdr:cNvPicPr/>
      </xdr:nvPicPr>
      <xdr:blipFill>
        <a:blip r:embed="rId2"/>
        <a:stretch/>
      </xdr:blipFill>
      <xdr:spPr>
        <a:xfrm>
          <a:off x="627480" y="2793240"/>
          <a:ext cx="4015080" cy="2396880"/>
        </a:xfrm>
        <a:prstGeom prst="rect">
          <a:avLst/>
        </a:prstGeom>
        <a:ln w="0">
          <a:noFill/>
        </a:ln>
      </xdr:spPr>
    </xdr:pic>
    <xdr:clientData/>
  </xdr:twoCellAnchor>
  <xdr:twoCellAnchor editAs="absolute">
    <xdr:from>
      <xdr:col>0</xdr:col>
      <xdr:colOff>627120</xdr:colOff>
      <xdr:row>32</xdr:row>
      <xdr:rowOff>16560</xdr:rowOff>
    </xdr:from>
    <xdr:to>
      <xdr:col>10</xdr:col>
      <xdr:colOff>160920</xdr:colOff>
      <xdr:row>37</xdr:row>
      <xdr:rowOff>10440</xdr:rowOff>
    </xdr:to>
    <xdr:pic>
      <xdr:nvPicPr>
        <xdr:cNvPr id="2" name="Image 7" descr=""/>
        <xdr:cNvPicPr/>
      </xdr:nvPicPr>
      <xdr:blipFill>
        <a:blip r:embed="rId3"/>
        <a:stretch/>
      </xdr:blipFill>
      <xdr:spPr>
        <a:xfrm>
          <a:off x="627120" y="5256360"/>
          <a:ext cx="5813640" cy="8067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620280</xdr:colOff>
      <xdr:row>25</xdr:row>
      <xdr:rowOff>73800</xdr:rowOff>
    </xdr:from>
    <xdr:to>
      <xdr:col>9</xdr:col>
      <xdr:colOff>192240</xdr:colOff>
      <xdr:row>30</xdr:row>
      <xdr:rowOff>58320</xdr:rowOff>
    </xdr:to>
    <xdr:pic>
      <xdr:nvPicPr>
        <xdr:cNvPr id="3" name="Image 8" descr=""/>
        <xdr:cNvPicPr/>
      </xdr:nvPicPr>
      <xdr:blipFill>
        <a:blip r:embed="rId1"/>
        <a:stretch/>
      </xdr:blipFill>
      <xdr:spPr>
        <a:xfrm>
          <a:off x="620280" y="4340880"/>
          <a:ext cx="5235480" cy="797400"/>
        </a:xfrm>
        <a:prstGeom prst="rect">
          <a:avLst/>
        </a:prstGeom>
        <a:ln w="0">
          <a:noFill/>
        </a:ln>
      </xdr:spPr>
    </xdr:pic>
    <xdr:clientData/>
  </xdr:twoCellAnchor>
  <xdr:twoCellAnchor editAs="absolute">
    <xdr:from>
      <xdr:col>0</xdr:col>
      <xdr:colOff>610560</xdr:colOff>
      <xdr:row>31</xdr:row>
      <xdr:rowOff>44640</xdr:rowOff>
    </xdr:from>
    <xdr:to>
      <xdr:col>9</xdr:col>
      <xdr:colOff>199080</xdr:colOff>
      <xdr:row>38</xdr:row>
      <xdr:rowOff>38880</xdr:rowOff>
    </xdr:to>
    <xdr:pic>
      <xdr:nvPicPr>
        <xdr:cNvPr id="4" name="Image 1" descr=""/>
        <xdr:cNvPicPr/>
      </xdr:nvPicPr>
      <xdr:blipFill>
        <a:blip r:embed="rId2"/>
        <a:stretch/>
      </xdr:blipFill>
      <xdr:spPr>
        <a:xfrm>
          <a:off x="610560" y="5286960"/>
          <a:ext cx="5252040" cy="1144800"/>
        </a:xfrm>
        <a:prstGeom prst="rect">
          <a:avLst/>
        </a:prstGeom>
        <a:ln w="0">
          <a:noFill/>
        </a:ln>
      </xdr:spPr>
    </xdr:pic>
    <xdr:clientData/>
  </xdr:twoCellAnchor>
  <xdr:twoCellAnchor editAs="absolute">
    <xdr:from>
      <xdr:col>1</xdr:col>
      <xdr:colOff>0</xdr:colOff>
      <xdr:row>39</xdr:row>
      <xdr:rowOff>0</xdr:rowOff>
    </xdr:from>
    <xdr:to>
      <xdr:col>9</xdr:col>
      <xdr:colOff>185760</xdr:colOff>
      <xdr:row>43</xdr:row>
      <xdr:rowOff>30960</xdr:rowOff>
    </xdr:to>
    <xdr:pic>
      <xdr:nvPicPr>
        <xdr:cNvPr id="5" name="Image 2" descr=""/>
        <xdr:cNvPicPr/>
      </xdr:nvPicPr>
      <xdr:blipFill>
        <a:blip r:embed="rId3"/>
        <a:stretch/>
      </xdr:blipFill>
      <xdr:spPr>
        <a:xfrm>
          <a:off x="639360" y="6568200"/>
          <a:ext cx="5209920" cy="71928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1.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53"/>
  <sheetViews>
    <sheetView showFormulas="false" showGridLines="true" showRowColHeaders="true" showZeros="true" rightToLeft="false" tabSelected="false" showOutlineSymbols="true" defaultGridColor="true" view="normal" topLeftCell="A22" colorId="64" zoomScale="83" zoomScaleNormal="83" zoomScalePageLayoutView="100" workbookViewId="0">
      <selection pane="topLeft" activeCell="O23" activeCellId="0" sqref="O23"/>
    </sheetView>
  </sheetViews>
  <sheetFormatPr defaultColWidth="8.9140625" defaultRowHeight="12.8" zeroHeight="false" outlineLevelRow="0" outlineLevelCol="0"/>
  <cols>
    <col collapsed="false" customWidth="false" hidden="false" outlineLevel="0" max="1024" min="1" style="1" width="8.9"/>
  </cols>
  <sheetData>
    <row r="1" customFormat="false" ht="13.8" hidden="false" customHeight="false" outlineLevel="0" collapsed="false">
      <c r="A1" s="2" t="s">
        <v>0</v>
      </c>
    </row>
    <row r="2" customFormat="false" ht="12.8" hidden="false" customHeight="false" outlineLevel="0" collapsed="false">
      <c r="A2" s="1" t="s">
        <v>1</v>
      </c>
    </row>
    <row r="3" customFormat="false" ht="12.8" hidden="false" customHeight="false" outlineLevel="0" collapsed="false">
      <c r="A3" s="1" t="s">
        <v>2</v>
      </c>
    </row>
    <row r="4" customFormat="false" ht="12.8" hidden="false" customHeight="false" outlineLevel="0" collapsed="false">
      <c r="A4" s="3" t="s">
        <v>3</v>
      </c>
    </row>
    <row r="5" customFormat="false" ht="13.8" hidden="false" customHeight="false" outlineLevel="0" collapsed="false">
      <c r="A5" s="4" t="s">
        <v>4</v>
      </c>
    </row>
    <row r="7" customFormat="false" ht="13.8" hidden="false" customHeight="false" outlineLevel="0" collapsed="false">
      <c r="A7" s="2" t="s">
        <v>5</v>
      </c>
    </row>
    <row r="8" customFormat="false" ht="12.8" hidden="false" customHeight="false" outlineLevel="0" collapsed="false">
      <c r="A8" s="1" t="s">
        <v>6</v>
      </c>
      <c r="B8" s="1" t="s">
        <v>7</v>
      </c>
    </row>
    <row r="41" customFormat="false" ht="12.8" hidden="false" customHeight="false" outlineLevel="0" collapsed="false">
      <c r="A41" s="1" t="s">
        <v>8</v>
      </c>
      <c r="B41" s="1" t="s">
        <v>9</v>
      </c>
    </row>
    <row r="42" customFormat="false" ht="12.8" hidden="false" customHeight="false" outlineLevel="0" collapsed="false">
      <c r="A42" s="1" t="s">
        <v>10</v>
      </c>
      <c r="B42" s="1" t="s">
        <v>11</v>
      </c>
    </row>
    <row r="43" customFormat="false" ht="12.8" hidden="false" customHeight="false" outlineLevel="0" collapsed="false">
      <c r="A43" s="1" t="s">
        <v>12</v>
      </c>
      <c r="B43" s="1" t="s">
        <v>13</v>
      </c>
    </row>
    <row r="44" customFormat="false" ht="12.8" hidden="false" customHeight="false" outlineLevel="0" collapsed="false">
      <c r="A44" s="1" t="s">
        <v>14</v>
      </c>
      <c r="B44" s="1" t="s">
        <v>15</v>
      </c>
    </row>
    <row r="45" customFormat="false" ht="12.8" hidden="false" customHeight="false" outlineLevel="0" collapsed="false">
      <c r="A45" s="1" t="s">
        <v>16</v>
      </c>
      <c r="B45" s="1" t="s">
        <v>17</v>
      </c>
    </row>
    <row r="46" customFormat="false" ht="12.8" hidden="false" customHeight="false" outlineLevel="0" collapsed="false">
      <c r="A46" s="1" t="s">
        <v>18</v>
      </c>
      <c r="B46" s="1" t="s">
        <v>19</v>
      </c>
    </row>
    <row r="48" customFormat="false" ht="13.8" hidden="false" customHeight="false" outlineLevel="0" collapsed="false">
      <c r="A48" s="2" t="s">
        <v>20</v>
      </c>
    </row>
    <row r="49" customFormat="false" ht="12.8" hidden="false" customHeight="false" outlineLevel="0" collapsed="false">
      <c r="A49" s="1" t="s">
        <v>21</v>
      </c>
    </row>
    <row r="50" customFormat="false" ht="12.8" hidden="false" customHeight="false" outlineLevel="0" collapsed="false">
      <c r="A50" s="5" t="s">
        <v>22</v>
      </c>
    </row>
    <row r="51" customFormat="false" ht="12.8" hidden="false" customHeight="false" outlineLevel="0" collapsed="false">
      <c r="A51" s="4" t="s">
        <v>23</v>
      </c>
    </row>
    <row r="52" customFormat="false" ht="12.8" hidden="false" customHeight="false" outlineLevel="0" collapsed="false">
      <c r="A52" s="4" t="s">
        <v>24</v>
      </c>
    </row>
    <row r="53" customFormat="false" ht="12.8" hidden="false" customHeight="false" outlineLevel="0" collapsed="false">
      <c r="A53" s="1" t="s">
        <v>25</v>
      </c>
    </row>
  </sheetData>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N53"/>
  <sheetViews>
    <sheetView showFormulas="false" showGridLines="true" showRowColHeaders="true" showZeros="true" rightToLeft="false" tabSelected="false" showOutlineSymbols="true" defaultGridColor="true" view="normal" topLeftCell="A15" colorId="64" zoomScale="83" zoomScaleNormal="83" zoomScalePageLayoutView="100" workbookViewId="0">
      <selection pane="topLeft" activeCell="P17" activeCellId="0" sqref="P17"/>
    </sheetView>
  </sheetViews>
  <sheetFormatPr defaultColWidth="8.9140625" defaultRowHeight="13.8" zeroHeight="false" outlineLevelRow="0" outlineLevelCol="0"/>
  <cols>
    <col collapsed="false" customWidth="true" hidden="false" outlineLevel="0" max="1" min="1" style="6" width="9.06"/>
    <col collapsed="false" customWidth="false" hidden="false" outlineLevel="0" max="1024" min="2" style="6" width="8.9"/>
  </cols>
  <sheetData>
    <row r="1" customFormat="false" ht="13.8" hidden="false" customHeight="false" outlineLevel="0" collapsed="false">
      <c r="A1" s="7" t="s">
        <v>0</v>
      </c>
    </row>
    <row r="2" customFormat="false" ht="13.8" hidden="false" customHeight="false" outlineLevel="0" collapsed="false">
      <c r="A2" s="8" t="s">
        <v>26</v>
      </c>
      <c r="B2" s="9"/>
      <c r="C2" s="9"/>
      <c r="D2" s="9"/>
      <c r="E2" s="9"/>
      <c r="F2" s="9"/>
      <c r="G2" s="9"/>
      <c r="H2" s="9"/>
      <c r="I2" s="9"/>
      <c r="J2" s="9"/>
      <c r="K2" s="9"/>
      <c r="L2" s="9"/>
      <c r="M2" s="9"/>
      <c r="N2" s="9"/>
    </row>
    <row r="3" customFormat="false" ht="13.8" hidden="false" customHeight="false" outlineLevel="0" collapsed="false">
      <c r="A3" s="9" t="s">
        <v>1</v>
      </c>
      <c r="B3" s="9"/>
      <c r="C3" s="9"/>
      <c r="D3" s="9"/>
      <c r="E3" s="9"/>
      <c r="F3" s="9"/>
      <c r="G3" s="9"/>
      <c r="H3" s="9"/>
      <c r="I3" s="9"/>
      <c r="J3" s="9"/>
      <c r="K3" s="9"/>
      <c r="L3" s="9"/>
      <c r="M3" s="9"/>
      <c r="N3" s="9"/>
    </row>
    <row r="4" customFormat="false" ht="13.8" hidden="false" customHeight="false" outlineLevel="0" collapsed="false">
      <c r="A4" s="1" t="s">
        <v>2</v>
      </c>
      <c r="B4" s="9"/>
      <c r="C4" s="9"/>
      <c r="D4" s="9"/>
      <c r="E4" s="9"/>
      <c r="F4" s="9"/>
      <c r="G4" s="9"/>
      <c r="H4" s="9"/>
      <c r="I4" s="9"/>
      <c r="J4" s="9"/>
      <c r="K4" s="9"/>
      <c r="L4" s="9"/>
      <c r="M4" s="9"/>
      <c r="N4" s="9"/>
    </row>
    <row r="5" customFormat="false" ht="13.8" hidden="false" customHeight="false" outlineLevel="0" collapsed="false">
      <c r="A5" s="10" t="s">
        <v>3</v>
      </c>
      <c r="B5" s="9"/>
      <c r="C5" s="9"/>
      <c r="D5" s="9"/>
      <c r="E5" s="9"/>
      <c r="F5" s="9"/>
      <c r="G5" s="9"/>
      <c r="H5" s="9"/>
      <c r="I5" s="9"/>
      <c r="J5" s="9"/>
      <c r="K5" s="9"/>
      <c r="L5" s="9"/>
      <c r="M5" s="9"/>
      <c r="N5" s="9"/>
    </row>
    <row r="6" customFormat="false" ht="13.8" hidden="false" customHeight="false" outlineLevel="0" collapsed="false">
      <c r="A6" s="9" t="s">
        <v>27</v>
      </c>
      <c r="B6" s="9"/>
      <c r="C6" s="9"/>
      <c r="D6" s="9"/>
      <c r="E6" s="9"/>
      <c r="F6" s="9"/>
      <c r="G6" s="9"/>
      <c r="H6" s="9"/>
      <c r="I6" s="9"/>
      <c r="J6" s="9"/>
      <c r="K6" s="9"/>
      <c r="L6" s="9"/>
      <c r="M6" s="9"/>
      <c r="N6" s="9"/>
    </row>
    <row r="7" customFormat="false" ht="13.8" hidden="false" customHeight="false" outlineLevel="0" collapsed="false">
      <c r="A7" s="9" t="s">
        <v>28</v>
      </c>
      <c r="B7" s="9"/>
      <c r="C7" s="9"/>
      <c r="D7" s="9"/>
      <c r="E7" s="9"/>
      <c r="F7" s="9"/>
      <c r="G7" s="9"/>
      <c r="H7" s="9"/>
      <c r="I7" s="9"/>
      <c r="J7" s="9"/>
      <c r="K7" s="9"/>
      <c r="L7" s="9"/>
      <c r="M7" s="9"/>
      <c r="N7" s="9"/>
    </row>
    <row r="8" customFormat="false" ht="13.8" hidden="false" customHeight="false" outlineLevel="0" collapsed="false">
      <c r="A8" s="10" t="s">
        <v>29</v>
      </c>
      <c r="B8" s="9"/>
      <c r="C8" s="9"/>
      <c r="D8" s="9"/>
      <c r="E8" s="9"/>
      <c r="F8" s="9"/>
      <c r="G8" s="9"/>
      <c r="H8" s="9"/>
      <c r="I8" s="9"/>
      <c r="J8" s="9"/>
      <c r="K8" s="9"/>
      <c r="L8" s="9"/>
      <c r="M8" s="9"/>
      <c r="N8" s="9"/>
    </row>
    <row r="9" customFormat="false" ht="13.8" hidden="false" customHeight="false" outlineLevel="0" collapsed="false">
      <c r="A9" s="11" t="s">
        <v>30</v>
      </c>
      <c r="B9" s="9"/>
      <c r="C9" s="9"/>
      <c r="D9" s="9"/>
      <c r="E9" s="9"/>
      <c r="F9" s="9"/>
      <c r="G9" s="9"/>
      <c r="H9" s="9"/>
      <c r="I9" s="9"/>
      <c r="J9" s="9"/>
      <c r="K9" s="9"/>
      <c r="L9" s="9"/>
      <c r="M9" s="9"/>
      <c r="N9" s="9"/>
    </row>
    <row r="10" customFormat="false" ht="13.8" hidden="false" customHeight="false" outlineLevel="0" collapsed="false">
      <c r="A10" s="10" t="s">
        <v>31</v>
      </c>
      <c r="B10" s="9"/>
      <c r="C10" s="9"/>
      <c r="D10" s="9"/>
      <c r="E10" s="9"/>
      <c r="F10" s="9"/>
      <c r="G10" s="9"/>
      <c r="H10" s="9"/>
      <c r="I10" s="9"/>
      <c r="J10" s="9"/>
      <c r="K10" s="9"/>
      <c r="L10" s="9"/>
      <c r="M10" s="9"/>
      <c r="N10" s="9"/>
    </row>
    <row r="13" customFormat="false" ht="13.8" hidden="false" customHeight="false" outlineLevel="0" collapsed="false">
      <c r="A13" s="7" t="s">
        <v>32</v>
      </c>
    </row>
    <row r="14" s="9" customFormat="true" ht="12.8" hidden="false" customHeight="false" outlineLevel="0" collapsed="false">
      <c r="A14" s="9" t="s">
        <v>6</v>
      </c>
      <c r="B14" s="9" t="s">
        <v>33</v>
      </c>
    </row>
    <row r="15" s="9" customFormat="true" ht="12.8" hidden="false" customHeight="false" outlineLevel="0" collapsed="false">
      <c r="A15" s="9" t="s">
        <v>8</v>
      </c>
      <c r="B15" s="9" t="s">
        <v>34</v>
      </c>
    </row>
    <row r="16" s="9" customFormat="true" ht="12.8" hidden="false" customHeight="false" outlineLevel="0" collapsed="false">
      <c r="A16" s="9" t="s">
        <v>10</v>
      </c>
      <c r="B16" s="9" t="s">
        <v>35</v>
      </c>
    </row>
    <row r="18" customFormat="false" ht="13.8" hidden="false" customHeight="false" outlineLevel="0" collapsed="false">
      <c r="A18" s="7" t="s">
        <v>36</v>
      </c>
    </row>
    <row r="19" s="9" customFormat="true" ht="12.8" hidden="false" customHeight="false" outlineLevel="0" collapsed="false">
      <c r="A19" s="9" t="s">
        <v>6</v>
      </c>
      <c r="B19" s="9" t="s">
        <v>37</v>
      </c>
    </row>
    <row r="20" s="9" customFormat="true" ht="12.8" hidden="false" customHeight="false" outlineLevel="0" collapsed="false">
      <c r="A20" s="9" t="s">
        <v>8</v>
      </c>
      <c r="B20" s="9" t="s">
        <v>38</v>
      </c>
    </row>
    <row r="21" s="9" customFormat="true" ht="12.8" hidden="false" customHeight="false" outlineLevel="0" collapsed="false">
      <c r="A21" s="1"/>
      <c r="B21" s="1"/>
    </row>
    <row r="22" s="9" customFormat="true" ht="13.8" hidden="false" customHeight="false" outlineLevel="0" collapsed="false">
      <c r="A22" s="7" t="s">
        <v>39</v>
      </c>
      <c r="B22" s="6"/>
    </row>
    <row r="23" s="9" customFormat="true" ht="12.8" hidden="false" customHeight="false" outlineLevel="0" collapsed="false">
      <c r="A23" s="9" t="s">
        <v>6</v>
      </c>
      <c r="B23" s="9" t="s">
        <v>40</v>
      </c>
    </row>
    <row r="24" s="9" customFormat="true" ht="12.8" hidden="false" customHeight="false" outlineLevel="0" collapsed="false">
      <c r="A24" s="9" t="s">
        <v>8</v>
      </c>
      <c r="B24" s="9" t="s">
        <v>41</v>
      </c>
    </row>
    <row r="25" s="9" customFormat="true" ht="12.8" hidden="false" customHeight="false" outlineLevel="0" collapsed="false">
      <c r="A25" s="1" t="s">
        <v>10</v>
      </c>
      <c r="B25" s="9" t="s">
        <v>42</v>
      </c>
    </row>
    <row r="26" s="9" customFormat="true" ht="12.8" hidden="false" customHeight="false" outlineLevel="0" collapsed="false">
      <c r="A26" s="1"/>
      <c r="B26" s="1"/>
    </row>
    <row r="27" s="9" customFormat="true" ht="12.8" hidden="false" customHeight="false" outlineLevel="0" collapsed="false">
      <c r="A27" s="1"/>
      <c r="B27" s="1"/>
    </row>
    <row r="28" s="9" customFormat="true" ht="12.8" hidden="false" customHeight="false" outlineLevel="0" collapsed="false">
      <c r="A28" s="1"/>
      <c r="B28" s="1"/>
    </row>
    <row r="29" s="9" customFormat="true" ht="12.8" hidden="false" customHeight="false" outlineLevel="0" collapsed="false">
      <c r="A29" s="1"/>
      <c r="B29" s="1"/>
    </row>
    <row r="30" s="9" customFormat="true" ht="12.8" hidden="false" customHeight="false" outlineLevel="0" collapsed="false">
      <c r="A30" s="1"/>
      <c r="B30" s="1"/>
    </row>
    <row r="31" s="9" customFormat="true" ht="12.8" hidden="false" customHeight="false" outlineLevel="0" collapsed="false">
      <c r="A31" s="1"/>
      <c r="B31" s="1"/>
    </row>
    <row r="32" s="9" customFormat="true" ht="12.8" hidden="false" customHeight="false" outlineLevel="0" collapsed="false">
      <c r="A32" s="1"/>
      <c r="B32" s="1"/>
    </row>
    <row r="33" s="9" customFormat="true" ht="12.8" hidden="false" customHeight="false" outlineLevel="0" collapsed="false">
      <c r="A33" s="1"/>
      <c r="B33" s="1"/>
    </row>
    <row r="34" s="9" customFormat="true" ht="12.8" hidden="false" customHeight="false" outlineLevel="0" collapsed="false">
      <c r="A34" s="1"/>
      <c r="B34" s="1"/>
    </row>
    <row r="35" s="9" customFormat="true" ht="12.8" hidden="false" customHeight="false" outlineLevel="0" collapsed="false">
      <c r="A35" s="1"/>
      <c r="B35" s="1"/>
    </row>
    <row r="36" s="9" customFormat="true" ht="12.8" hidden="false" customHeight="false" outlineLevel="0" collapsed="false">
      <c r="A36" s="1"/>
      <c r="B36" s="1"/>
    </row>
    <row r="37" s="9" customFormat="true" ht="12.8" hidden="false" customHeight="false" outlineLevel="0" collapsed="false">
      <c r="A37" s="1"/>
      <c r="B37" s="1"/>
    </row>
    <row r="39" customFormat="false" ht="13.8" hidden="false" customHeight="false" outlineLevel="0" collapsed="false">
      <c r="A39" s="12"/>
      <c r="B39" s="12"/>
    </row>
    <row r="40" s="9" customFormat="true" ht="12.8" hidden="false" customHeight="false" outlineLevel="0" collapsed="false">
      <c r="A40" s="12"/>
      <c r="B40" s="12"/>
    </row>
    <row r="45" customFormat="false" ht="13.8" hidden="false" customHeight="false" outlineLevel="0" collapsed="false">
      <c r="A45" s="1" t="s">
        <v>12</v>
      </c>
      <c r="B45" s="9" t="s">
        <v>43</v>
      </c>
    </row>
    <row r="47" customFormat="false" ht="13.8" hidden="false" customHeight="false" outlineLevel="0" collapsed="false">
      <c r="A47" s="7" t="s">
        <v>20</v>
      </c>
    </row>
    <row r="48" s="9" customFormat="true" ht="12.8" hidden="false" customHeight="false" outlineLevel="0" collapsed="false">
      <c r="A48" s="9" t="s">
        <v>44</v>
      </c>
    </row>
    <row r="49" s="9" customFormat="true" ht="12.8" hidden="false" customHeight="false" outlineLevel="0" collapsed="false">
      <c r="A49" s="10" t="s">
        <v>45</v>
      </c>
    </row>
    <row r="50" s="9" customFormat="true" ht="12.8" hidden="false" customHeight="false" outlineLevel="0" collapsed="false">
      <c r="A50" s="11" t="s">
        <v>46</v>
      </c>
    </row>
    <row r="51" s="9" customFormat="true" ht="12.8" hidden="false" customHeight="false" outlineLevel="0" collapsed="false">
      <c r="A51" s="9" t="s">
        <v>47</v>
      </c>
    </row>
    <row r="52" s="9" customFormat="true" ht="12.8" hidden="false" customHeight="false" outlineLevel="0" collapsed="false">
      <c r="A52" s="10" t="s">
        <v>48</v>
      </c>
    </row>
    <row r="53" s="9" customFormat="true" ht="12.8" hidden="false" customHeight="false" outlineLevel="0" collapsed="false">
      <c r="A53" s="9" t="s">
        <v>49</v>
      </c>
    </row>
  </sheetData>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W39"/>
  <sheetViews>
    <sheetView showFormulas="false" showGridLines="true" showRowColHeaders="true" showZeros="true" rightToLeft="false" tabSelected="true" showOutlineSymbols="true" defaultGridColor="true" view="normal" topLeftCell="A1" colorId="64" zoomScale="83" zoomScaleNormal="83" zoomScalePageLayoutView="100" workbookViewId="0">
      <pane xSplit="0" ySplit="8" topLeftCell="A9" activePane="bottomLeft" state="frozen"/>
      <selection pane="topLeft" activeCell="A1" activeCellId="0" sqref="A1"/>
      <selection pane="bottomLeft" activeCell="I11" activeCellId="0" sqref="I11"/>
    </sheetView>
  </sheetViews>
  <sheetFormatPr defaultColWidth="8.72265625" defaultRowHeight="13.8" zeroHeight="false" outlineLevelRow="0" outlineLevelCol="0"/>
  <cols>
    <col collapsed="false" customWidth="true" hidden="false" outlineLevel="0" max="1" min="1" style="13" width="17.2"/>
    <col collapsed="false" customWidth="true" hidden="false" outlineLevel="0" max="2" min="2" style="13" width="16.4"/>
    <col collapsed="false" customWidth="true" hidden="false" outlineLevel="0" max="3" min="3" style="13" width="11.45"/>
    <col collapsed="false" customWidth="true" hidden="false" outlineLevel="0" max="4" min="4" style="13" width="13.11"/>
    <col collapsed="false" customWidth="true" hidden="false" outlineLevel="0" max="5" min="5" style="13" width="14.55"/>
    <col collapsed="false" customWidth="true" hidden="false" outlineLevel="0" max="6" min="6" style="13" width="11.78"/>
    <col collapsed="false" customWidth="true" hidden="false" outlineLevel="0" max="7" min="7" style="13" width="1.85"/>
    <col collapsed="false" customWidth="true" hidden="false" outlineLevel="0" max="8" min="8" style="0" width="13.7"/>
    <col collapsed="false" customWidth="true" hidden="false" outlineLevel="0" max="9" min="9" style="14" width="17.64"/>
    <col collapsed="false" customWidth="true" hidden="false" outlineLevel="0" max="10" min="10" style="0" width="16.6"/>
    <col collapsed="false" customWidth="true" hidden="false" outlineLevel="0" max="11" min="11" style="0" width="2.12"/>
    <col collapsed="false" customWidth="true" hidden="false" outlineLevel="0" max="12" min="12" style="15" width="12.53"/>
    <col collapsed="false" customWidth="true" hidden="false" outlineLevel="0" max="13" min="13" style="0" width="16.67"/>
    <col collapsed="false" customWidth="true" hidden="false" outlineLevel="0" max="14" min="14" style="13" width="18.12"/>
    <col collapsed="false" customWidth="true" hidden="false" outlineLevel="0" max="15" min="15" style="0" width="16"/>
    <col collapsed="false" customWidth="true" hidden="false" outlineLevel="0" max="16" min="16" style="0" width="14.86"/>
    <col collapsed="false" customWidth="true" hidden="false" outlineLevel="0" max="19" min="17" style="13" width="9.13"/>
  </cols>
  <sheetData>
    <row r="1" customFormat="false" ht="13.8" hidden="false" customHeight="false" outlineLevel="0" collapsed="false">
      <c r="A1" s="16" t="s">
        <v>50</v>
      </c>
      <c r="B1" s="17" t="n">
        <f aca="false">IF(LOOKUP(2,1/(A:A&lt;&gt;""),A:A)-B3=0,0,SUM(E9:E200)/((LOOKUP(2,1/(A:A&lt;&gt;""),A:A)-B3)*24+SUM(B9:B200)))</f>
        <v>0</v>
      </c>
      <c r="C1" s="18" t="n">
        <f aca="false">B1*24</f>
        <v>0</v>
      </c>
      <c r="E1" s="15" t="s">
        <v>51</v>
      </c>
      <c r="F1" s="19" t="n">
        <v>150</v>
      </c>
      <c r="I1" s="20" t="s">
        <v>52</v>
      </c>
      <c r="J1" s="21" t="s">
        <v>53</v>
      </c>
      <c r="M1" s="20" t="s">
        <v>54</v>
      </c>
      <c r="N1" s="21" t="s">
        <v>55</v>
      </c>
      <c r="O1" s="22"/>
      <c r="P1" s="22"/>
      <c r="Q1" s="23"/>
      <c r="R1" s="23"/>
      <c r="S1" s="23"/>
      <c r="T1" s="22"/>
      <c r="U1" s="23"/>
      <c r="V1" s="23"/>
      <c r="W1" s="23"/>
    </row>
    <row r="2" customFormat="false" ht="13.8" hidden="false" customHeight="false" outlineLevel="0" collapsed="false">
      <c r="A2" s="15"/>
      <c r="B2" s="14"/>
      <c r="C2" s="24"/>
      <c r="E2" s="15" t="s">
        <v>56</v>
      </c>
      <c r="F2" s="19" t="n">
        <v>1000</v>
      </c>
      <c r="H2" s="25" t="s">
        <v>57</v>
      </c>
      <c r="I2" s="26" t="n">
        <v>44615.2916666667</v>
      </c>
      <c r="J2" s="27" t="n">
        <f aca="false">B5</f>
        <v>44613.0833333333</v>
      </c>
      <c r="L2" s="28" t="s">
        <v>58</v>
      </c>
      <c r="M2" s="29" t="n">
        <v>7.3</v>
      </c>
      <c r="N2" s="14" t="n">
        <f aca="false">B1</f>
        <v>0</v>
      </c>
      <c r="O2" s="30"/>
      <c r="P2" s="22"/>
      <c r="Q2" s="31"/>
      <c r="R2" s="31"/>
      <c r="S2" s="31"/>
      <c r="T2" s="22"/>
      <c r="U2" s="31"/>
      <c r="V2" s="31"/>
      <c r="W2" s="31"/>
    </row>
    <row r="3" customFormat="false" ht="13.8" hidden="false" customHeight="false" outlineLevel="0" collapsed="false">
      <c r="A3" s="15" t="s">
        <v>59</v>
      </c>
      <c r="B3" s="26" t="n">
        <v>44606.4166666667</v>
      </c>
      <c r="C3" s="24"/>
      <c r="E3" s="21" t="s">
        <v>60</v>
      </c>
      <c r="F3" s="32" t="n">
        <f aca="false">SUM(E9:E190)</f>
        <v>0</v>
      </c>
      <c r="H3" s="25" t="s">
        <v>61</v>
      </c>
      <c r="I3" s="33" t="n">
        <f aca="false">F4/((I2-LOOKUP(2,1/(A:A&lt;&gt;""),A:A))*24)</f>
        <v>4.69483568075117</v>
      </c>
      <c r="J3" s="33" t="n">
        <f aca="false">F4/((B4-(LOOKUP(2,1/(A:A&lt;&gt;""),A:A)-B3))*24)</f>
        <v>6.25</v>
      </c>
      <c r="L3" s="28" t="s">
        <v>62</v>
      </c>
      <c r="M3" s="27" t="n">
        <f aca="false">LOOKUP(2,1/(A:A&lt;&gt;""),A:A)+(($F$4/M2)/24)</f>
        <v>44612.1244292237</v>
      </c>
      <c r="N3" s="27" t="str">
        <f aca="false">IF(N2=0,"N/A",LOOKUP(2,1/(A:A&lt;&gt;""),A:A)+(($F$4/N2)/24))</f>
        <v>N/A</v>
      </c>
      <c r="O3" s="30"/>
      <c r="P3" s="22"/>
      <c r="Q3" s="31"/>
      <c r="R3" s="33"/>
      <c r="S3" s="33"/>
      <c r="T3" s="22"/>
      <c r="U3" s="31"/>
      <c r="V3" s="33"/>
      <c r="W3" s="33"/>
    </row>
    <row r="4" customFormat="false" ht="13.8" hidden="false" customHeight="false" outlineLevel="0" collapsed="false">
      <c r="A4" s="21" t="s">
        <v>63</v>
      </c>
      <c r="B4" s="34" t="n">
        <f aca="false">IF(F1=0,0,F2/F1)</f>
        <v>6.66666666666667</v>
      </c>
      <c r="C4" s="24"/>
      <c r="E4" s="35" t="s">
        <v>64</v>
      </c>
      <c r="F4" s="36" t="n">
        <f aca="false">F2-F3</f>
        <v>1000</v>
      </c>
      <c r="H4" s="37" t="s">
        <v>65</v>
      </c>
      <c r="I4" s="24" t="n">
        <f aca="false">I3*24</f>
        <v>112.676056338028</v>
      </c>
      <c r="J4" s="24" t="n">
        <f aca="false">J3*24</f>
        <v>150</v>
      </c>
      <c r="K4" s="14"/>
      <c r="N4" s="24"/>
      <c r="O4" s="38"/>
      <c r="P4" s="39"/>
      <c r="Q4" s="31"/>
      <c r="R4" s="33"/>
      <c r="S4" s="40"/>
      <c r="T4" s="22"/>
      <c r="U4" s="31"/>
      <c r="V4" s="33"/>
      <c r="W4" s="40"/>
    </row>
    <row r="5" customFormat="false" ht="13.8" hidden="false" customHeight="false" outlineLevel="0" collapsed="false">
      <c r="A5" s="15" t="s">
        <v>66</v>
      </c>
      <c r="B5" s="27" t="n">
        <f aca="false">B3+B4</f>
        <v>44613.0833333333</v>
      </c>
      <c r="C5" s="24"/>
      <c r="E5" s="23"/>
      <c r="F5" s="41"/>
      <c r="H5" s="37" t="s">
        <v>67</v>
      </c>
      <c r="I5" s="24" t="n">
        <f aca="false">I2-LOOKUP(2,1/(A:A&lt;&gt;""),A:A)</f>
        <v>8.875</v>
      </c>
      <c r="J5" s="24" t="n">
        <f aca="false">J2-LOOKUP(2,1/(A:A&lt;&gt;""),A:A)</f>
        <v>6.66666666666424</v>
      </c>
      <c r="K5" s="14"/>
      <c r="L5" s="15" t="s">
        <v>68</v>
      </c>
      <c r="M5" s="42" t="n">
        <f aca="false">LOOKUP(2,1/(A:A&lt;&gt;""),A:A)-B3</f>
        <v>0</v>
      </c>
      <c r="O5" s="22"/>
      <c r="P5" s="22"/>
      <c r="Q5" s="31"/>
      <c r="R5" s="31"/>
      <c r="S5" s="31"/>
      <c r="T5" s="22"/>
      <c r="U5" s="22"/>
      <c r="V5" s="22"/>
      <c r="W5" s="22"/>
    </row>
    <row r="6" customFormat="false" ht="13.8" hidden="false" customHeight="false" outlineLevel="0" collapsed="false">
      <c r="C6" s="24"/>
      <c r="E6" s="23" t="s">
        <v>69</v>
      </c>
      <c r="F6" s="19" t="n">
        <v>0</v>
      </c>
      <c r="I6" s="0"/>
      <c r="L6" s="15" t="s">
        <v>70</v>
      </c>
      <c r="M6" s="43" t="n">
        <f aca="false">M5*24</f>
        <v>0</v>
      </c>
      <c r="O6" s="30"/>
      <c r="P6" s="44"/>
      <c r="Q6" s="31"/>
      <c r="R6" s="31"/>
      <c r="S6" s="31"/>
      <c r="T6" s="22"/>
      <c r="U6" s="22"/>
      <c r="V6" s="22"/>
      <c r="W6" s="22"/>
    </row>
    <row r="7" customFormat="false" ht="13.8" hidden="false" customHeight="false" outlineLevel="0" collapsed="false">
      <c r="I7" s="0"/>
      <c r="L7" s="45" t="s">
        <v>67</v>
      </c>
      <c r="M7" s="42" t="n">
        <f aca="false">B5-LOOKUP(2,1/(A:A&lt;&gt;""),A:A)</f>
        <v>6.66666666666424</v>
      </c>
      <c r="O7" s="30"/>
      <c r="P7" s="22"/>
      <c r="Q7" s="31"/>
      <c r="R7" s="31"/>
      <c r="S7" s="31"/>
      <c r="T7" s="22"/>
      <c r="U7" s="22"/>
      <c r="V7" s="22"/>
      <c r="W7" s="22"/>
    </row>
    <row r="8" customFormat="false" ht="13.8" hidden="false" customHeight="false" outlineLevel="0" collapsed="false">
      <c r="A8" s="46" t="s">
        <v>71</v>
      </c>
      <c r="B8" s="46" t="s">
        <v>72</v>
      </c>
      <c r="C8" s="47" t="s">
        <v>73</v>
      </c>
      <c r="D8" s="21" t="s">
        <v>74</v>
      </c>
      <c r="E8" s="21" t="s">
        <v>75</v>
      </c>
      <c r="F8" s="21" t="s">
        <v>76</v>
      </c>
      <c r="G8" s="23"/>
      <c r="K8" s="43"/>
      <c r="L8" s="15" t="s">
        <v>77</v>
      </c>
      <c r="M8" s="43" t="n">
        <f aca="false">M7*24</f>
        <v>159.999999999942</v>
      </c>
      <c r="O8" s="44"/>
      <c r="P8" s="30"/>
      <c r="Q8" s="31"/>
      <c r="R8" s="31"/>
      <c r="S8" s="31"/>
      <c r="T8" s="22"/>
      <c r="U8" s="22"/>
      <c r="V8" s="22"/>
      <c r="W8" s="22"/>
    </row>
    <row r="9" customFormat="false" ht="13.8" hidden="false" customHeight="false" outlineLevel="0" collapsed="false">
      <c r="A9" s="27" t="n">
        <v>44606.4166666667</v>
      </c>
      <c r="B9" s="13" t="n">
        <v>0</v>
      </c>
      <c r="C9" s="48" t="n">
        <v>0</v>
      </c>
      <c r="D9" s="49" t="n">
        <f aca="false">IF(ROW(A9)=9,$F$6,IF(C9=0,0,C8))</f>
        <v>0</v>
      </c>
      <c r="E9" s="13" t="n">
        <f aca="false">IF(C9-D9&lt;0,0,C9-D9)</f>
        <v>0</v>
      </c>
      <c r="F9" s="24" t="n">
        <f aca="false">IF(ROW(A9)=9,IF(A9-$B$3=0,0,E9/(((A9-$B$3)*24+B9))),IF(A9-A8=0,0,E9/(((A9-A8)*24+B9))))</f>
        <v>0</v>
      </c>
    </row>
    <row r="10" customFormat="false" ht="13.8" hidden="false" customHeight="false" outlineLevel="0" collapsed="false">
      <c r="A10" s="0"/>
      <c r="B10" s="0"/>
      <c r="C10" s="0"/>
      <c r="D10" s="49" t="n">
        <f aca="false">IF(ROW(A10)=9,$F$6,IF(C10=0,0,C9))</f>
        <v>0</v>
      </c>
      <c r="E10" s="13" t="n">
        <f aca="false">IF(C10-D10&lt;0,0,C10-D10)</f>
        <v>0</v>
      </c>
      <c r="F10" s="24" t="n">
        <f aca="false">IF(ROW(A10)=9,IF(A10-$B$3=0,0,E10/(((A10-$B$3)*24+B10))),IF(A10-A9=0,0,E10/(((A10-A9)*24+B10))))</f>
        <v>-0</v>
      </c>
    </row>
    <row r="11" customFormat="false" ht="13.8" hidden="false" customHeight="false" outlineLevel="0" collapsed="false">
      <c r="A11" s="0"/>
      <c r="B11" s="0"/>
      <c r="C11" s="0"/>
      <c r="D11" s="49" t="n">
        <f aca="false">IF(ROW(A11)=9,$F$6,IF(C11=0,0,C10))</f>
        <v>0</v>
      </c>
      <c r="E11" s="13" t="n">
        <f aca="false">IF(C11-D11&lt;0,0,C11-D11)</f>
        <v>0</v>
      </c>
      <c r="F11" s="24" t="n">
        <f aca="false">IF(ROW(A11)=9,IF(A11-$B$3=0,0,E11/(((A11-$B$3)*24+B11))),IF(A11-A10=0,0,E11/(((A11-A10)*24+B11))))</f>
        <v>0</v>
      </c>
      <c r="G11" s="0"/>
      <c r="I11" s="0"/>
      <c r="L11" s="0"/>
      <c r="N11" s="0"/>
      <c r="Q11" s="0"/>
      <c r="R11" s="0"/>
      <c r="S11" s="0"/>
    </row>
    <row r="12" customFormat="false" ht="13.8" hidden="false" customHeight="false" outlineLevel="0" collapsed="false">
      <c r="A12" s="0"/>
      <c r="B12" s="0"/>
      <c r="C12" s="0"/>
      <c r="D12" s="49" t="n">
        <f aca="false">IF(ROW(A12)=9,$F$6,IF(C12=0,0,C11))</f>
        <v>0</v>
      </c>
      <c r="E12" s="13" t="n">
        <f aca="false">IF(C12-D12&lt;0,0,C12-D12)</f>
        <v>0</v>
      </c>
      <c r="F12" s="24" t="n">
        <f aca="false">IF(ROW(A12)=9,IF(A12-$B$3=0,0,E12/(((A12-$B$3)*24+B12))),IF(A12-A11=0,0,E12/(((A12-A11)*24+B12))))</f>
        <v>0</v>
      </c>
    </row>
    <row r="13" customFormat="false" ht="13.8" hidden="false" customHeight="false" outlineLevel="0" collapsed="false">
      <c r="A13" s="0"/>
      <c r="B13" s="0"/>
      <c r="C13" s="0"/>
      <c r="D13" s="49" t="n">
        <f aca="false">IF(ROW(A13)=9,$F$6,IF(C13=0,0,C12))</f>
        <v>0</v>
      </c>
      <c r="E13" s="13" t="n">
        <f aca="false">IF(C13-D13&lt;0,0,C13-D13)</f>
        <v>0</v>
      </c>
      <c r="F13" s="24" t="n">
        <f aca="false">IF(ROW(A13)=9,IF(A13-$B$3=0,0,E13/(((A13-$B$3)*24+B13))),IF(A13-A12=0,0,E13/(((A13-A12)*24+B13))))</f>
        <v>0</v>
      </c>
    </row>
    <row r="14" customFormat="false" ht="13.8" hidden="false" customHeight="false" outlineLevel="0" collapsed="false">
      <c r="A14" s="0"/>
      <c r="B14" s="0"/>
      <c r="C14" s="0"/>
      <c r="D14" s="49" t="n">
        <f aca="false">IF(ROW(A14)=9,$F$6,IF(C14=0,0,C13))</f>
        <v>0</v>
      </c>
      <c r="E14" s="13" t="n">
        <f aca="false">IF(C14-D14&lt;0,0,C14-D14)</f>
        <v>0</v>
      </c>
      <c r="F14" s="24" t="n">
        <f aca="false">IF(ROW(A14)=9,IF(A14-$B$3=0,0,E14/(((A14-$B$3)*24+B14))),IF(A14-A13=0,0,E14/(((A14-A13)*24+B14))))</f>
        <v>0</v>
      </c>
    </row>
    <row r="15" customFormat="false" ht="13.8" hidden="false" customHeight="false" outlineLevel="0" collapsed="false">
      <c r="A15" s="0"/>
      <c r="B15" s="0"/>
      <c r="C15" s="0"/>
      <c r="D15" s="49" t="n">
        <f aca="false">IF(ROW(A15)=9,$F$6,IF(C15=0,0,C14))</f>
        <v>0</v>
      </c>
      <c r="E15" s="13" t="n">
        <f aca="false">IF(C15-D15&lt;0,0,C15-D15)</f>
        <v>0</v>
      </c>
      <c r="F15" s="24" t="n">
        <f aca="false">IF(ROW(A15)=9,IF(A15-$B$3=0,0,E15/(((A15-$B$3)*24+B15))),IF(A15-A14=0,0,E15/(((A15-A14)*24+B15))))</f>
        <v>0</v>
      </c>
    </row>
    <row r="16" customFormat="false" ht="13.8" hidden="false" customHeight="false" outlineLevel="0" collapsed="false">
      <c r="A16" s="0"/>
      <c r="B16" s="0"/>
      <c r="C16" s="0"/>
      <c r="D16" s="49" t="n">
        <f aca="false">IF(ROW(A16)=9,$F$6,IF(C16=0,0,C15))</f>
        <v>0</v>
      </c>
      <c r="E16" s="13" t="n">
        <f aca="false">IF(C16-D16&lt;0,0,C16-D16)</f>
        <v>0</v>
      </c>
      <c r="F16" s="24" t="n">
        <f aca="false">IF(ROW(A16)=9,IF(A16-$B$3=0,0,E16/(((A16-$B$3)*24+B16))),IF(A16-A15=0,0,E16/(((A16-A15)*24+B16))))</f>
        <v>0</v>
      </c>
    </row>
    <row r="17" customFormat="false" ht="13.8" hidden="false" customHeight="false" outlineLevel="0" collapsed="false">
      <c r="A17" s="0"/>
      <c r="B17" s="0"/>
      <c r="C17" s="0"/>
      <c r="D17" s="49" t="n">
        <f aca="false">IF(ROW(A17)=9,$F$6,IF(C17=0,0,C16))</f>
        <v>0</v>
      </c>
      <c r="E17" s="13" t="n">
        <f aca="false">IF(C17-D17&lt;0,0,C17-D17)</f>
        <v>0</v>
      </c>
      <c r="F17" s="24" t="n">
        <f aca="false">IF(ROW(A17)=9,IF(A17-$B$3=0,0,E17/(((A17-$B$3)*24+B17))),IF(A17-A16=0,0,E17/(((A17-A16)*24+B17))))</f>
        <v>0</v>
      </c>
    </row>
    <row r="18" customFormat="false" ht="13.8" hidden="false" customHeight="false" outlineLevel="0" collapsed="false">
      <c r="A18" s="0"/>
      <c r="B18" s="0"/>
      <c r="C18" s="0"/>
      <c r="D18" s="49" t="n">
        <f aca="false">IF(ROW(A18)=9,$F$6,IF(C18=0,0,C17))</f>
        <v>0</v>
      </c>
      <c r="E18" s="13" t="n">
        <f aca="false">IF(C18-D18&lt;0,0,C18-D18)</f>
        <v>0</v>
      </c>
      <c r="F18" s="24" t="n">
        <f aca="false">IF(ROW(A18)=9,IF(A18-$B$3=0,0,E18/(((A18-$B$3)*24+B18))),IF(A18-A17=0,0,E18/(((A18-A17)*24+B18))))</f>
        <v>0</v>
      </c>
    </row>
    <row r="19" customFormat="false" ht="13.8" hidden="false" customHeight="false" outlineLevel="0" collapsed="false">
      <c r="A19" s="0"/>
      <c r="B19" s="0"/>
      <c r="C19" s="0"/>
      <c r="D19" s="49" t="n">
        <f aca="false">IF(ROW(A19)=9,$F$6,IF(C19=0,0,C18))</f>
        <v>0</v>
      </c>
      <c r="E19" s="13" t="n">
        <f aca="false">IF(C19-D19&lt;0,0,C19-D19)</f>
        <v>0</v>
      </c>
      <c r="F19" s="24" t="n">
        <f aca="false">IF(ROW(A19)=9,IF(A19-$B$3=0,0,E19/(((A19-$B$3)*24+B19))),IF(A19-A18=0,0,E19/(((A19-A18)*24+B19))))</f>
        <v>0</v>
      </c>
    </row>
    <row r="20" customFormat="false" ht="13.8" hidden="false" customHeight="false" outlineLevel="0" collapsed="false">
      <c r="A20" s="0"/>
      <c r="B20" s="0"/>
      <c r="C20" s="0"/>
      <c r="D20" s="49" t="n">
        <f aca="false">IF(ROW(A20)=9,$F$6,IF(C20=0,0,C19))</f>
        <v>0</v>
      </c>
      <c r="E20" s="13" t="n">
        <f aca="false">IF(C20-D20&lt;0,0,C20-D20)</f>
        <v>0</v>
      </c>
      <c r="F20" s="24" t="n">
        <f aca="false">IF(ROW(A20)=9,IF(A20-$B$3=0,0,E20/(((A20-$B$3)*24+B20))),IF(A20-A19=0,0,E20/(((A20-A19)*24+B20))))</f>
        <v>0</v>
      </c>
    </row>
    <row r="21" customFormat="false" ht="13.8" hidden="false" customHeight="false" outlineLevel="0" collapsed="false">
      <c r="A21" s="0"/>
      <c r="B21" s="0"/>
      <c r="C21" s="0"/>
      <c r="D21" s="49" t="n">
        <f aca="false">IF(ROW(A21)=9,$F$6,IF(C21=0,0,C20))</f>
        <v>0</v>
      </c>
      <c r="E21" s="13" t="n">
        <f aca="false">IF(C21-D21&lt;0,0,C21-D21)</f>
        <v>0</v>
      </c>
      <c r="F21" s="24" t="n">
        <f aca="false">IF(ROW(A21)=9,IF(A21-$B$3=0,0,E21/(((A21-$B$3)*24+B21))),IF(A21-A20=0,0,E21/(((A21-A20)*24+B21))))</f>
        <v>0</v>
      </c>
    </row>
    <row r="22" customFormat="false" ht="13.8" hidden="false" customHeight="false" outlineLevel="0" collapsed="false">
      <c r="A22" s="0"/>
      <c r="B22" s="0"/>
      <c r="C22" s="0"/>
      <c r="D22" s="49" t="n">
        <f aca="false">IF(ROW(A22)=9,$F$6,IF(C22=0,0,C21))</f>
        <v>0</v>
      </c>
      <c r="E22" s="13" t="n">
        <f aca="false">IF(C22-D22&lt;0,0,C22-D22)</f>
        <v>0</v>
      </c>
      <c r="F22" s="24" t="n">
        <f aca="false">IF(ROW(A22)=9,IF(A22-$B$3=0,0,E22/(((A22-$B$3)*24+B22))),IF(A22-A21=0,0,E22/(((A22-A21)*24+B22))))</f>
        <v>0</v>
      </c>
    </row>
    <row r="23" customFormat="false" ht="13.8" hidden="false" customHeight="false" outlineLevel="0" collapsed="false">
      <c r="A23" s="0"/>
      <c r="B23" s="0"/>
      <c r="C23" s="0"/>
      <c r="D23" s="49" t="n">
        <f aca="false">IF(ROW(A23)=9,$F$6,IF(C23=0,0,C22))</f>
        <v>0</v>
      </c>
      <c r="E23" s="13" t="n">
        <f aca="false">IF(C23-D23&lt;0,0,C23-D23)</f>
        <v>0</v>
      </c>
      <c r="F23" s="24" t="n">
        <f aca="false">IF(ROW(A23)=9,IF(A23-$B$3=0,0,E23/(((A23-$B$3)*24+B23))),IF(A23-A22=0,0,E23/(((A23-A22)*24+B23))))</f>
        <v>0</v>
      </c>
    </row>
    <row r="24" customFormat="false" ht="13.8" hidden="false" customHeight="false" outlineLevel="0" collapsed="false">
      <c r="A24" s="0"/>
      <c r="B24" s="0"/>
      <c r="C24" s="0"/>
      <c r="D24" s="49" t="n">
        <f aca="false">IF(ROW(A24)=9,$F$6,IF(C24=0,0,C23))</f>
        <v>0</v>
      </c>
      <c r="E24" s="13" t="n">
        <f aca="false">IF(C24-D24&lt;0,0,C24-D24)</f>
        <v>0</v>
      </c>
      <c r="F24" s="24" t="n">
        <f aca="false">IF(ROW(A24)=9,IF(A24-$B$3=0,0,E24/(((A24-$B$3)*24+B24))),IF(A24-A23=0,0,E24/(((A24-A23)*24+B24))))</f>
        <v>0</v>
      </c>
    </row>
    <row r="25" customFormat="false" ht="13.8" hidden="false" customHeight="false" outlineLevel="0" collapsed="false">
      <c r="A25" s="0"/>
      <c r="B25" s="0"/>
      <c r="C25" s="0"/>
      <c r="D25" s="49" t="n">
        <f aca="false">IF(ROW(A25)=9,$F$6,IF(C25=0,0,C24))</f>
        <v>0</v>
      </c>
      <c r="E25" s="13" t="n">
        <f aca="false">IF(C25-D25&lt;0,0,C25-D25)</f>
        <v>0</v>
      </c>
      <c r="F25" s="24" t="n">
        <f aca="false">IF(ROW(A25)=9,IF(A25-$B$3=0,0,E25/(((A25-$B$3)*24+B25))),IF(A25-A24=0,0,E25/(((A25-A24)*24+B25))))</f>
        <v>0</v>
      </c>
    </row>
    <row r="26" customFormat="false" ht="13.8" hidden="false" customHeight="false" outlineLevel="0" collapsed="false">
      <c r="A26" s="0"/>
      <c r="B26" s="0"/>
      <c r="C26" s="0"/>
      <c r="D26" s="49" t="n">
        <f aca="false">IF(ROW(A26)=9,$F$6,IF(C26=0,0,C25))</f>
        <v>0</v>
      </c>
      <c r="E26" s="13" t="n">
        <f aca="false">IF(C26-D26&lt;0,0,C26-D26)</f>
        <v>0</v>
      </c>
      <c r="F26" s="24" t="n">
        <f aca="false">IF(ROW(A26)=9,IF(A26-$B$3=0,0,E26/(((A26-$B$3)*24+B26))),IF(A26-A25=0,0,E26/(((A26-A25)*24+B26))))</f>
        <v>0</v>
      </c>
    </row>
    <row r="27" customFormat="false" ht="13.8" hidden="false" customHeight="false" outlineLevel="0" collapsed="false">
      <c r="A27" s="0"/>
      <c r="B27" s="0"/>
      <c r="C27" s="0"/>
      <c r="D27" s="49" t="n">
        <f aca="false">IF(ROW(A27)=9,$F$6,IF(C27=0,0,C26))</f>
        <v>0</v>
      </c>
      <c r="E27" s="13" t="n">
        <f aca="false">IF(C27-D27&lt;0,0,C27-D27)</f>
        <v>0</v>
      </c>
      <c r="F27" s="24" t="n">
        <f aca="false">IF(ROW(A27)=9,IF(A27-$B$3=0,0,E27/(((A27-$B$3)*24+B27))),IF(A27-A26=0,0,E27/(((A27-A26)*24+B27))))</f>
        <v>0</v>
      </c>
    </row>
    <row r="28" customFormat="false" ht="13.8" hidden="false" customHeight="false" outlineLevel="0" collapsed="false">
      <c r="A28" s="0"/>
      <c r="B28" s="0"/>
      <c r="C28" s="0"/>
      <c r="D28" s="49" t="n">
        <f aca="false">IF(ROW(A28)=9,$F$6,IF(C28=0,0,C27))</f>
        <v>0</v>
      </c>
      <c r="E28" s="13" t="n">
        <f aca="false">IF(C28-D28&lt;0,0,C28-D28)</f>
        <v>0</v>
      </c>
      <c r="F28" s="24" t="n">
        <f aca="false">IF(ROW(A28)=9,IF(A28-$B$3=0,0,E28/(((A28-$B$3)*24+B28))),IF(A28-A27=0,0,E28/(((A28-A27)*24+B28))))</f>
        <v>0</v>
      </c>
    </row>
    <row r="29" customFormat="false" ht="13.8" hidden="false" customHeight="false" outlineLevel="0" collapsed="false">
      <c r="A29" s="27"/>
      <c r="C29" s="49"/>
      <c r="D29" s="49"/>
      <c r="F29" s="24"/>
    </row>
    <row r="30" customFormat="false" ht="13.8" hidden="false" customHeight="false" outlineLevel="0" collapsed="false">
      <c r="A30" s="27"/>
      <c r="C30" s="49"/>
      <c r="D30" s="49"/>
      <c r="F30" s="24"/>
      <c r="G30" s="0"/>
      <c r="I30" s="0"/>
      <c r="L30" s="0"/>
      <c r="N30" s="0"/>
      <c r="Q30" s="0"/>
      <c r="R30" s="0"/>
      <c r="S30" s="0"/>
    </row>
    <row r="31" customFormat="false" ht="13.8" hidden="false" customHeight="false" outlineLevel="0" collapsed="false">
      <c r="A31" s="27"/>
      <c r="C31" s="49"/>
      <c r="D31" s="49"/>
      <c r="F31" s="24"/>
      <c r="G31" s="0"/>
      <c r="I31" s="0"/>
      <c r="L31" s="0"/>
      <c r="N31" s="0"/>
      <c r="Q31" s="0"/>
      <c r="R31" s="0"/>
      <c r="S31" s="0"/>
    </row>
    <row r="32" customFormat="false" ht="13.8" hidden="false" customHeight="false" outlineLevel="0" collapsed="false">
      <c r="C32" s="49"/>
    </row>
    <row r="33" customFormat="false" ht="13.8" hidden="false" customHeight="false" outlineLevel="0" collapsed="false">
      <c r="C33" s="49"/>
    </row>
    <row r="34" customFormat="false" ht="13.8" hidden="false" customHeight="false" outlineLevel="0" collapsed="false">
      <c r="C34" s="49"/>
    </row>
    <row r="35" customFormat="false" ht="13.8" hidden="false" customHeight="false" outlineLevel="0" collapsed="false">
      <c r="C35" s="49"/>
    </row>
    <row r="36" customFormat="false" ht="13.8" hidden="false" customHeight="false" outlineLevel="0" collapsed="false">
      <c r="C36" s="49"/>
    </row>
    <row r="37" customFormat="false" ht="13.8" hidden="false" customHeight="false" outlineLevel="0" collapsed="false">
      <c r="C37" s="49"/>
    </row>
    <row r="38" customFormat="false" ht="13.8" hidden="false" customHeight="false" outlineLevel="0" collapsed="false">
      <c r="C38" s="49"/>
    </row>
    <row r="39" customFormat="false" ht="13.8" hidden="false" customHeight="false" outlineLevel="0" collapsed="false">
      <c r="C39" s="49"/>
    </row>
  </sheetData>
  <printOptions headings="false" gridLines="false" gridLinesSet="true" horizontalCentered="false" verticalCentered="false"/>
  <pageMargins left="0.699305555555555" right="0.699305555555555"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H35"/>
  <sheetViews>
    <sheetView showFormulas="false" showGridLines="true" showRowColHeaders="true" showZeros="true" rightToLeft="false" tabSelected="false" showOutlineSymbols="true" defaultGridColor="true" view="normal" topLeftCell="A1" colorId="64" zoomScale="83" zoomScaleNormal="83" zoomScalePageLayoutView="100" workbookViewId="0">
      <pane xSplit="0" ySplit="2" topLeftCell="A3" activePane="bottomLeft" state="frozen"/>
      <selection pane="topLeft" activeCell="A1" activeCellId="0" sqref="A1"/>
      <selection pane="bottomLeft" activeCell="J7" activeCellId="0" sqref="J7"/>
    </sheetView>
  </sheetViews>
  <sheetFormatPr defaultColWidth="8.95703125" defaultRowHeight="14.4" zeroHeight="false" outlineLevelRow="0" outlineLevelCol="0"/>
  <cols>
    <col collapsed="false" customWidth="true" hidden="false" outlineLevel="0" max="1" min="1" style="0" width="6.23"/>
    <col collapsed="false" customWidth="true" hidden="false" outlineLevel="0" max="3" min="3" style="0" width="2.45"/>
    <col collapsed="false" customWidth="true" hidden="false" outlineLevel="0" max="4" min="4" style="13" width="13.78"/>
    <col collapsed="false" customWidth="true" hidden="false" outlineLevel="0" max="5" min="5" style="0" width="12.33"/>
    <col collapsed="false" customWidth="true" hidden="false" outlineLevel="0" max="6" min="6" style="0" width="2.45"/>
    <col collapsed="false" customWidth="true" hidden="false" outlineLevel="0" max="7" min="7" style="0" width="13.78"/>
    <col collapsed="false" customWidth="true" hidden="false" outlineLevel="0" max="8" min="8" style="0" width="12.33"/>
    <col collapsed="false" customWidth="true" hidden="false" outlineLevel="0" max="11" min="11" style="0" width="19.46"/>
  </cols>
  <sheetData>
    <row r="1" customFormat="false" ht="14.4" hidden="false" customHeight="false" outlineLevel="0" collapsed="false">
      <c r="A1" s="14"/>
      <c r="B1" s="13"/>
      <c r="C1" s="13"/>
      <c r="D1" s="50" t="s">
        <v>78</v>
      </c>
      <c r="E1" s="36" t="n">
        <f aca="false">'SOG Calc'!F4</f>
        <v>1000</v>
      </c>
      <c r="F1" s="15"/>
      <c r="G1" s="50" t="s">
        <v>79</v>
      </c>
      <c r="H1" s="51" t="n">
        <f aca="false">'SOG Calc'!F2</f>
        <v>1000</v>
      </c>
    </row>
    <row r="2" customFormat="false" ht="13.8" hidden="false" customHeight="false" outlineLevel="0" collapsed="false">
      <c r="A2" s="20" t="s">
        <v>80</v>
      </c>
      <c r="B2" s="21" t="s">
        <v>81</v>
      </c>
      <c r="C2" s="21"/>
      <c r="D2" s="52" t="s">
        <v>82</v>
      </c>
      <c r="E2" s="21" t="s">
        <v>57</v>
      </c>
      <c r="F2" s="21"/>
      <c r="G2" s="53" t="s">
        <v>83</v>
      </c>
      <c r="H2" s="54" t="s">
        <v>57</v>
      </c>
    </row>
    <row r="3" customFormat="false" ht="13.8" hidden="false" customHeight="false" outlineLevel="0" collapsed="false">
      <c r="A3" s="24" t="n">
        <v>4</v>
      </c>
      <c r="B3" s="13" t="n">
        <f aca="false">A3*24</f>
        <v>96</v>
      </c>
      <c r="C3" s="13"/>
      <c r="D3" s="55" t="n">
        <f aca="false">E$1/$B3</f>
        <v>10.4166666666667</v>
      </c>
      <c r="E3" s="56" t="n">
        <f aca="false">LOOKUP(2,1/('SOG Calc'!A:A&lt;&gt;""),'SOG Calc'!A:A)+D3</f>
        <v>44616.8333333333</v>
      </c>
      <c r="F3" s="56"/>
      <c r="G3" s="55" t="n">
        <f aca="false">H$1/$B3</f>
        <v>10.4166666666667</v>
      </c>
      <c r="H3" s="56" t="n">
        <f aca="false">'SOG Calc'!$B$3+G3</f>
        <v>44616.8333333333</v>
      </c>
    </row>
    <row r="4" customFormat="false" ht="13.8" hidden="false" customHeight="false" outlineLevel="0" collapsed="false">
      <c r="A4" s="24" t="n">
        <f aca="false">A3+0.25</f>
        <v>4.25</v>
      </c>
      <c r="B4" s="13" t="n">
        <f aca="false">A4*24</f>
        <v>102</v>
      </c>
      <c r="C4" s="13"/>
      <c r="D4" s="55" t="n">
        <f aca="false">E$1/$B4</f>
        <v>9.80392156862745</v>
      </c>
      <c r="E4" s="56" t="n">
        <f aca="false">LOOKUP(2,1/('SOG Calc'!A:A&lt;&gt;""),'SOG Calc'!A:A)+D4</f>
        <v>44616.2205882353</v>
      </c>
      <c r="F4" s="56"/>
      <c r="G4" s="55" t="n">
        <f aca="false">H$1/$B4</f>
        <v>9.80392156862745</v>
      </c>
      <c r="H4" s="56" t="n">
        <f aca="false">'SOG Calc'!$B$3+G4</f>
        <v>44616.2205882353</v>
      </c>
    </row>
    <row r="5" customFormat="false" ht="13.8" hidden="false" customHeight="false" outlineLevel="0" collapsed="false">
      <c r="A5" s="24" t="n">
        <f aca="false">A4+0.25</f>
        <v>4.5</v>
      </c>
      <c r="B5" s="13" t="n">
        <f aca="false">A5*24</f>
        <v>108</v>
      </c>
      <c r="C5" s="13"/>
      <c r="D5" s="55" t="n">
        <f aca="false">E$1/$B5</f>
        <v>9.25925925925926</v>
      </c>
      <c r="E5" s="56" t="n">
        <f aca="false">LOOKUP(2,1/('SOG Calc'!A:A&lt;&gt;""),'SOG Calc'!A:A)+D5</f>
        <v>44615.6759259259</v>
      </c>
      <c r="F5" s="56"/>
      <c r="G5" s="55" t="n">
        <f aca="false">H$1/$B5</f>
        <v>9.25925925925926</v>
      </c>
      <c r="H5" s="56" t="n">
        <f aca="false">'SOG Calc'!$B$3+G5</f>
        <v>44615.6759259259</v>
      </c>
    </row>
    <row r="6" customFormat="false" ht="13.8" hidden="false" customHeight="false" outlineLevel="0" collapsed="false">
      <c r="A6" s="24" t="n">
        <f aca="false">A5+0.25</f>
        <v>4.75</v>
      </c>
      <c r="B6" s="13" t="n">
        <f aca="false">A6*24</f>
        <v>114</v>
      </c>
      <c r="C6" s="13"/>
      <c r="D6" s="55" t="n">
        <f aca="false">E$1/$B6</f>
        <v>8.7719298245614</v>
      </c>
      <c r="E6" s="56" t="n">
        <f aca="false">LOOKUP(2,1/('SOG Calc'!A:A&lt;&gt;""),'SOG Calc'!A:A)+D6</f>
        <v>44615.1885964912</v>
      </c>
      <c r="F6" s="56"/>
      <c r="G6" s="55" t="n">
        <f aca="false">H$1/$B6</f>
        <v>8.7719298245614</v>
      </c>
      <c r="H6" s="56" t="n">
        <f aca="false">'SOG Calc'!$B$3+G6</f>
        <v>44615.1885964912</v>
      </c>
    </row>
    <row r="7" customFormat="false" ht="13.8" hidden="false" customHeight="false" outlineLevel="0" collapsed="false">
      <c r="A7" s="24" t="n">
        <f aca="false">A6+0.25</f>
        <v>5</v>
      </c>
      <c r="B7" s="13" t="n">
        <f aca="false">A7*24</f>
        <v>120</v>
      </c>
      <c r="C7" s="13"/>
      <c r="D7" s="55" t="n">
        <f aca="false">E$1/$B7</f>
        <v>8.33333333333333</v>
      </c>
      <c r="E7" s="56" t="n">
        <f aca="false">LOOKUP(2,1/('SOG Calc'!A:A&lt;&gt;""),'SOG Calc'!A:A)+D7</f>
        <v>44614.75</v>
      </c>
      <c r="F7" s="56"/>
      <c r="G7" s="55" t="n">
        <f aca="false">H$1/$B7</f>
        <v>8.33333333333333</v>
      </c>
      <c r="H7" s="56" t="n">
        <f aca="false">'SOG Calc'!$B$3+G7</f>
        <v>44614.75</v>
      </c>
    </row>
    <row r="8" customFormat="false" ht="13.8" hidden="false" customHeight="false" outlineLevel="0" collapsed="false">
      <c r="A8" s="24" t="n">
        <f aca="false">A7+0.25</f>
        <v>5.25</v>
      </c>
      <c r="B8" s="13" t="n">
        <f aca="false">A8*24</f>
        <v>126</v>
      </c>
      <c r="C8" s="13"/>
      <c r="D8" s="55" t="n">
        <f aca="false">E$1/$B8</f>
        <v>7.93650793650794</v>
      </c>
      <c r="E8" s="56" t="n">
        <f aca="false">LOOKUP(2,1/('SOG Calc'!A:A&lt;&gt;""),'SOG Calc'!A:A)+D8</f>
        <v>44614.3531746032</v>
      </c>
      <c r="F8" s="56"/>
      <c r="G8" s="55" t="n">
        <f aca="false">H$1/$B8</f>
        <v>7.93650793650794</v>
      </c>
      <c r="H8" s="56" t="n">
        <f aca="false">'SOG Calc'!$B$3+G8</f>
        <v>44614.3531746032</v>
      </c>
    </row>
    <row r="9" customFormat="false" ht="13.8" hidden="false" customHeight="false" outlineLevel="0" collapsed="false">
      <c r="A9" s="24" t="n">
        <f aca="false">A8+0.25</f>
        <v>5.5</v>
      </c>
      <c r="B9" s="13" t="n">
        <f aca="false">A9*24</f>
        <v>132</v>
      </c>
      <c r="C9" s="13"/>
      <c r="D9" s="55" t="n">
        <f aca="false">E$1/$B9</f>
        <v>7.57575757575758</v>
      </c>
      <c r="E9" s="56" t="n">
        <f aca="false">LOOKUP(2,1/('SOG Calc'!A:A&lt;&gt;""),'SOG Calc'!A:A)+D9</f>
        <v>44613.9924242424</v>
      </c>
      <c r="F9" s="56"/>
      <c r="G9" s="55" t="n">
        <f aca="false">H$1/$B9</f>
        <v>7.57575757575758</v>
      </c>
      <c r="H9" s="56" t="n">
        <f aca="false">'SOG Calc'!$B$3+G9</f>
        <v>44613.9924242424</v>
      </c>
    </row>
    <row r="10" customFormat="false" ht="13.8" hidden="false" customHeight="false" outlineLevel="0" collapsed="false">
      <c r="A10" s="24" t="n">
        <f aca="false">A9+0.25</f>
        <v>5.75</v>
      </c>
      <c r="B10" s="13" t="n">
        <f aca="false">A10*24</f>
        <v>138</v>
      </c>
      <c r="C10" s="13"/>
      <c r="D10" s="55" t="n">
        <f aca="false">E$1/$B10</f>
        <v>7.2463768115942</v>
      </c>
      <c r="E10" s="56" t="n">
        <f aca="false">LOOKUP(2,1/('SOG Calc'!A:A&lt;&gt;""),'SOG Calc'!A:A)+D10</f>
        <v>44613.6630434783</v>
      </c>
      <c r="F10" s="56"/>
      <c r="G10" s="55" t="n">
        <f aca="false">H$1/$B10</f>
        <v>7.2463768115942</v>
      </c>
      <c r="H10" s="56" t="n">
        <f aca="false">'SOG Calc'!$B$3+G10</f>
        <v>44613.6630434783</v>
      </c>
    </row>
    <row r="11" customFormat="false" ht="13.8" hidden="false" customHeight="false" outlineLevel="0" collapsed="false">
      <c r="A11" s="24" t="n">
        <f aca="false">A10+0.25</f>
        <v>6</v>
      </c>
      <c r="B11" s="13" t="n">
        <f aca="false">A11*24</f>
        <v>144</v>
      </c>
      <c r="C11" s="13"/>
      <c r="D11" s="55" t="n">
        <f aca="false">E$1/$B11</f>
        <v>6.94444444444444</v>
      </c>
      <c r="E11" s="56" t="n">
        <f aca="false">LOOKUP(2,1/('SOG Calc'!A:A&lt;&gt;""),'SOG Calc'!A:A)+D11</f>
        <v>44613.3611111111</v>
      </c>
      <c r="F11" s="56"/>
      <c r="G11" s="55" t="n">
        <f aca="false">H$1/$B11</f>
        <v>6.94444444444444</v>
      </c>
      <c r="H11" s="56" t="n">
        <f aca="false">'SOG Calc'!$B$3+G11</f>
        <v>44613.3611111111</v>
      </c>
    </row>
    <row r="12" customFormat="false" ht="13.8" hidden="false" customHeight="false" outlineLevel="0" collapsed="false">
      <c r="A12" s="24" t="n">
        <f aca="false">A11+0.25</f>
        <v>6.25</v>
      </c>
      <c r="B12" s="13" t="n">
        <f aca="false">A12*24</f>
        <v>150</v>
      </c>
      <c r="C12" s="13"/>
      <c r="D12" s="55" t="n">
        <f aca="false">E$1/$B12</f>
        <v>6.66666666666667</v>
      </c>
      <c r="E12" s="56" t="n">
        <f aca="false">LOOKUP(2,1/('SOG Calc'!A:A&lt;&gt;""),'SOG Calc'!A:A)+D12</f>
        <v>44613.0833333333</v>
      </c>
      <c r="F12" s="56"/>
      <c r="G12" s="55" t="n">
        <f aca="false">H$1/$B12</f>
        <v>6.66666666666667</v>
      </c>
      <c r="H12" s="56" t="n">
        <f aca="false">'SOG Calc'!$B$3+G12</f>
        <v>44613.0833333333</v>
      </c>
    </row>
    <row r="13" customFormat="false" ht="13.8" hidden="false" customHeight="false" outlineLevel="0" collapsed="false">
      <c r="A13" s="24" t="n">
        <f aca="false">A12+0.25</f>
        <v>6.5</v>
      </c>
      <c r="B13" s="13" t="n">
        <f aca="false">A13*24</f>
        <v>156</v>
      </c>
      <c r="C13" s="13"/>
      <c r="D13" s="55" t="n">
        <f aca="false">E$1/$B13</f>
        <v>6.41025641025641</v>
      </c>
      <c r="E13" s="56" t="n">
        <f aca="false">LOOKUP(2,1/('SOG Calc'!A:A&lt;&gt;""),'SOG Calc'!A:A)+D13</f>
        <v>44612.8269230769</v>
      </c>
      <c r="F13" s="56"/>
      <c r="G13" s="55" t="n">
        <f aca="false">H$1/$B13</f>
        <v>6.41025641025641</v>
      </c>
      <c r="H13" s="56" t="n">
        <f aca="false">'SOG Calc'!$B$3+G13</f>
        <v>44612.8269230769</v>
      </c>
    </row>
    <row r="14" customFormat="false" ht="13.8" hidden="false" customHeight="false" outlineLevel="0" collapsed="false">
      <c r="A14" s="24" t="n">
        <f aca="false">A13+0.25</f>
        <v>6.75</v>
      </c>
      <c r="B14" s="13" t="n">
        <f aca="false">A14*24</f>
        <v>162</v>
      </c>
      <c r="C14" s="13"/>
      <c r="D14" s="55" t="n">
        <f aca="false">E$1/$B14</f>
        <v>6.17283950617284</v>
      </c>
      <c r="E14" s="56" t="n">
        <f aca="false">LOOKUP(2,1/('SOG Calc'!A:A&lt;&gt;""),'SOG Calc'!A:A)+D14</f>
        <v>44612.5895061728</v>
      </c>
      <c r="F14" s="56"/>
      <c r="G14" s="55" t="n">
        <f aca="false">H$1/$B14</f>
        <v>6.17283950617284</v>
      </c>
      <c r="H14" s="56" t="n">
        <f aca="false">'SOG Calc'!$B$3+G14</f>
        <v>44612.5895061728</v>
      </c>
    </row>
    <row r="15" customFormat="false" ht="13.8" hidden="false" customHeight="false" outlineLevel="0" collapsed="false">
      <c r="A15" s="24" t="n">
        <f aca="false">A14+0.25</f>
        <v>7</v>
      </c>
      <c r="B15" s="13" t="n">
        <f aca="false">A15*24</f>
        <v>168</v>
      </c>
      <c r="C15" s="13"/>
      <c r="D15" s="55" t="n">
        <f aca="false">E$1/$B15</f>
        <v>5.95238095238095</v>
      </c>
      <c r="E15" s="56" t="n">
        <f aca="false">LOOKUP(2,1/('SOG Calc'!A:A&lt;&gt;""),'SOG Calc'!A:A)+D15</f>
        <v>44612.3690476191</v>
      </c>
      <c r="F15" s="56"/>
      <c r="G15" s="55" t="n">
        <f aca="false">H$1/$B15</f>
        <v>5.95238095238095</v>
      </c>
      <c r="H15" s="56" t="n">
        <f aca="false">'SOG Calc'!$B$3+G15</f>
        <v>44612.3690476191</v>
      </c>
    </row>
    <row r="16" customFormat="false" ht="13.8" hidden="false" customHeight="false" outlineLevel="0" collapsed="false">
      <c r="A16" s="24" t="n">
        <f aca="false">A15+0.25</f>
        <v>7.25</v>
      </c>
      <c r="B16" s="13" t="n">
        <f aca="false">A16*24</f>
        <v>174</v>
      </c>
      <c r="C16" s="13"/>
      <c r="D16" s="55" t="n">
        <f aca="false">E$1/$B16</f>
        <v>5.74712643678161</v>
      </c>
      <c r="E16" s="56" t="n">
        <f aca="false">LOOKUP(2,1/('SOG Calc'!A:A&lt;&gt;""),'SOG Calc'!A:A)+D16</f>
        <v>44612.1637931035</v>
      </c>
      <c r="F16" s="56"/>
      <c r="G16" s="55" t="n">
        <f aca="false">H$1/$B16</f>
        <v>5.74712643678161</v>
      </c>
      <c r="H16" s="56" t="n">
        <f aca="false">'SOG Calc'!$B$3+G16</f>
        <v>44612.1637931035</v>
      </c>
    </row>
    <row r="17" customFormat="false" ht="13.8" hidden="false" customHeight="false" outlineLevel="0" collapsed="false">
      <c r="A17" s="24" t="n">
        <f aca="false">A16+0.25</f>
        <v>7.5</v>
      </c>
      <c r="B17" s="13" t="n">
        <f aca="false">A17*24</f>
        <v>180</v>
      </c>
      <c r="C17" s="13"/>
      <c r="D17" s="55" t="n">
        <f aca="false">E$1/$B17</f>
        <v>5.55555555555556</v>
      </c>
      <c r="E17" s="56" t="n">
        <f aca="false">LOOKUP(2,1/('SOG Calc'!A:A&lt;&gt;""),'SOG Calc'!A:A)+D17</f>
        <v>44611.9722222222</v>
      </c>
      <c r="F17" s="56"/>
      <c r="G17" s="55" t="n">
        <f aca="false">H$1/$B17</f>
        <v>5.55555555555556</v>
      </c>
      <c r="H17" s="56" t="n">
        <f aca="false">'SOG Calc'!$B$3+G17</f>
        <v>44611.9722222222</v>
      </c>
    </row>
    <row r="18" customFormat="false" ht="13.8" hidden="false" customHeight="false" outlineLevel="0" collapsed="false">
      <c r="A18" s="24" t="n">
        <f aca="false">A17+0.25</f>
        <v>7.75</v>
      </c>
      <c r="B18" s="13" t="n">
        <f aca="false">A18*24</f>
        <v>186</v>
      </c>
      <c r="C18" s="13"/>
      <c r="D18" s="55" t="n">
        <f aca="false">E$1/$B18</f>
        <v>5.37634408602151</v>
      </c>
      <c r="E18" s="56" t="n">
        <f aca="false">LOOKUP(2,1/('SOG Calc'!A:A&lt;&gt;""),'SOG Calc'!A:A)+D18</f>
        <v>44611.7930107527</v>
      </c>
      <c r="F18" s="56"/>
      <c r="G18" s="55" t="n">
        <f aca="false">H$1/$B18</f>
        <v>5.37634408602151</v>
      </c>
      <c r="H18" s="56" t="n">
        <f aca="false">'SOG Calc'!$B$3+G18</f>
        <v>44611.7930107527</v>
      </c>
    </row>
    <row r="19" customFormat="false" ht="13.8" hidden="false" customHeight="false" outlineLevel="0" collapsed="false">
      <c r="A19" s="24" t="n">
        <f aca="false">A18+0.25</f>
        <v>8</v>
      </c>
      <c r="B19" s="13" t="n">
        <f aca="false">A19*24</f>
        <v>192</v>
      </c>
      <c r="C19" s="13"/>
      <c r="D19" s="55" t="n">
        <f aca="false">E$1/$B19</f>
        <v>5.20833333333333</v>
      </c>
      <c r="E19" s="56" t="n">
        <f aca="false">LOOKUP(2,1/('SOG Calc'!A:A&lt;&gt;""),'SOG Calc'!A:A)+D19</f>
        <v>44611.625</v>
      </c>
      <c r="F19" s="56"/>
      <c r="G19" s="55" t="n">
        <f aca="false">H$1/$B19</f>
        <v>5.20833333333333</v>
      </c>
      <c r="H19" s="56" t="n">
        <f aca="false">'SOG Calc'!$B$3+G19</f>
        <v>44611.625</v>
      </c>
    </row>
    <row r="20" customFormat="false" ht="13.8" hidden="false" customHeight="false" outlineLevel="0" collapsed="false">
      <c r="A20" s="24" t="n">
        <f aca="false">A19+0.25</f>
        <v>8.25</v>
      </c>
      <c r="B20" s="13" t="n">
        <f aca="false">A20*24</f>
        <v>198</v>
      </c>
      <c r="C20" s="13"/>
      <c r="D20" s="55" t="n">
        <f aca="false">E$1/$B20</f>
        <v>5.05050505050505</v>
      </c>
      <c r="E20" s="56" t="n">
        <f aca="false">LOOKUP(2,1/('SOG Calc'!A:A&lt;&gt;""),'SOG Calc'!A:A)+D20</f>
        <v>44611.4671717172</v>
      </c>
      <c r="F20" s="56"/>
      <c r="G20" s="55" t="n">
        <f aca="false">H$1/$B20</f>
        <v>5.05050505050505</v>
      </c>
      <c r="H20" s="56" t="n">
        <f aca="false">'SOG Calc'!$B$3+G20</f>
        <v>44611.4671717172</v>
      </c>
    </row>
    <row r="21" customFormat="false" ht="13.8" hidden="false" customHeight="false" outlineLevel="0" collapsed="false">
      <c r="A21" s="24" t="n">
        <f aca="false">A20+0.25</f>
        <v>8.5</v>
      </c>
      <c r="B21" s="13" t="n">
        <f aca="false">A21*24</f>
        <v>204</v>
      </c>
      <c r="C21" s="13"/>
      <c r="D21" s="55" t="n">
        <f aca="false">E$1/$B21</f>
        <v>4.90196078431373</v>
      </c>
      <c r="E21" s="56" t="n">
        <f aca="false">LOOKUP(2,1/('SOG Calc'!A:A&lt;&gt;""),'SOG Calc'!A:A)+D21</f>
        <v>44611.318627451</v>
      </c>
      <c r="F21" s="56"/>
      <c r="G21" s="55" t="n">
        <f aca="false">H$1/$B21</f>
        <v>4.90196078431373</v>
      </c>
      <c r="H21" s="56" t="n">
        <f aca="false">'SOG Calc'!$B$3+G21</f>
        <v>44611.318627451</v>
      </c>
    </row>
    <row r="22" customFormat="false" ht="13.8" hidden="false" customHeight="false" outlineLevel="0" collapsed="false">
      <c r="A22" s="24" t="n">
        <f aca="false">A21+0.25</f>
        <v>8.75</v>
      </c>
      <c r="B22" s="13" t="n">
        <f aca="false">A22*24</f>
        <v>210</v>
      </c>
      <c r="C22" s="13"/>
      <c r="D22" s="55" t="n">
        <f aca="false">E$1/$B22</f>
        <v>4.76190476190476</v>
      </c>
      <c r="E22" s="56" t="n">
        <f aca="false">LOOKUP(2,1/('SOG Calc'!A:A&lt;&gt;""),'SOG Calc'!A:A)+D22</f>
        <v>44611.1785714286</v>
      </c>
      <c r="F22" s="56"/>
      <c r="G22" s="55" t="n">
        <f aca="false">H$1/$B22</f>
        <v>4.76190476190476</v>
      </c>
      <c r="H22" s="56" t="n">
        <f aca="false">'SOG Calc'!$B$3+G22</f>
        <v>44611.1785714286</v>
      </c>
    </row>
    <row r="23" customFormat="false" ht="13.8" hidden="false" customHeight="false" outlineLevel="0" collapsed="false">
      <c r="A23" s="24" t="n">
        <f aca="false">A22+0.25</f>
        <v>9</v>
      </c>
      <c r="B23" s="13" t="n">
        <f aca="false">A23*24</f>
        <v>216</v>
      </c>
      <c r="C23" s="13"/>
      <c r="D23" s="55" t="n">
        <f aca="false">E$1/$B23</f>
        <v>4.62962962962963</v>
      </c>
      <c r="E23" s="56" t="n">
        <f aca="false">LOOKUP(2,1/('SOG Calc'!A:A&lt;&gt;""),'SOG Calc'!A:A)+D23</f>
        <v>44611.0462962963</v>
      </c>
      <c r="F23" s="56"/>
      <c r="G23" s="55" t="n">
        <f aca="false">H$1/$B23</f>
        <v>4.62962962962963</v>
      </c>
      <c r="H23" s="56" t="n">
        <f aca="false">'SOG Calc'!$B$3+G23</f>
        <v>44611.0462962963</v>
      </c>
    </row>
    <row r="24" customFormat="false" ht="13.8" hidden="false" customHeight="false" outlineLevel="0" collapsed="false">
      <c r="A24" s="24" t="n">
        <f aca="false">A23+0.25</f>
        <v>9.25</v>
      </c>
      <c r="B24" s="13" t="n">
        <f aca="false">A24*24</f>
        <v>222</v>
      </c>
      <c r="C24" s="13"/>
      <c r="D24" s="55" t="n">
        <f aca="false">E$1/$B24</f>
        <v>4.50450450450451</v>
      </c>
      <c r="E24" s="56" t="n">
        <f aca="false">LOOKUP(2,1/('SOG Calc'!A:A&lt;&gt;""),'SOG Calc'!A:A)+D24</f>
        <v>44610.9211711712</v>
      </c>
      <c r="F24" s="56"/>
      <c r="G24" s="55" t="n">
        <f aca="false">H$1/$B24</f>
        <v>4.50450450450451</v>
      </c>
      <c r="H24" s="56" t="n">
        <f aca="false">'SOG Calc'!$B$3+G24</f>
        <v>44610.9211711712</v>
      </c>
    </row>
    <row r="25" customFormat="false" ht="13.8" hidden="false" customHeight="false" outlineLevel="0" collapsed="false">
      <c r="A25" s="24" t="n">
        <f aca="false">A24+0.25</f>
        <v>9.5</v>
      </c>
      <c r="B25" s="13" t="n">
        <f aca="false">A25*24</f>
        <v>228</v>
      </c>
      <c r="C25" s="13"/>
      <c r="D25" s="55" t="n">
        <f aca="false">E$1/$B25</f>
        <v>4.3859649122807</v>
      </c>
      <c r="E25" s="56" t="n">
        <f aca="false">LOOKUP(2,1/('SOG Calc'!A:A&lt;&gt;""),'SOG Calc'!A:A)+D25</f>
        <v>44610.8026315789</v>
      </c>
      <c r="F25" s="56"/>
      <c r="G25" s="55" t="n">
        <f aca="false">H$1/$B25</f>
        <v>4.3859649122807</v>
      </c>
      <c r="H25" s="56" t="n">
        <f aca="false">'SOG Calc'!$B$3+G25</f>
        <v>44610.8026315789</v>
      </c>
    </row>
    <row r="26" customFormat="false" ht="13.8" hidden="false" customHeight="false" outlineLevel="0" collapsed="false">
      <c r="A26" s="24" t="n">
        <f aca="false">A25+0.25</f>
        <v>9.75</v>
      </c>
      <c r="B26" s="13" t="n">
        <f aca="false">A26*24</f>
        <v>234</v>
      </c>
      <c r="C26" s="13"/>
      <c r="D26" s="55" t="n">
        <f aca="false">E$1/$B26</f>
        <v>4.27350427350427</v>
      </c>
      <c r="E26" s="56" t="n">
        <f aca="false">LOOKUP(2,1/('SOG Calc'!A:A&lt;&gt;""),'SOG Calc'!A:A)+D26</f>
        <v>44610.6901709402</v>
      </c>
      <c r="F26" s="56"/>
      <c r="G26" s="55" t="n">
        <f aca="false">H$1/$B26</f>
        <v>4.27350427350427</v>
      </c>
      <c r="H26" s="56" t="n">
        <f aca="false">'SOG Calc'!$B$3+G26</f>
        <v>44610.6901709402</v>
      </c>
    </row>
    <row r="27" customFormat="false" ht="13.8" hidden="false" customHeight="false" outlineLevel="0" collapsed="false">
      <c r="A27" s="24" t="n">
        <f aca="false">A26+0.25</f>
        <v>10</v>
      </c>
      <c r="B27" s="13" t="n">
        <f aca="false">A27*24</f>
        <v>240</v>
      </c>
      <c r="C27" s="13"/>
      <c r="D27" s="55" t="n">
        <f aca="false">E$1/$B27</f>
        <v>4.16666666666667</v>
      </c>
      <c r="E27" s="56" t="n">
        <f aca="false">LOOKUP(2,1/('SOG Calc'!A:A&lt;&gt;""),'SOG Calc'!A:A)+D27</f>
        <v>44610.5833333333</v>
      </c>
      <c r="F27" s="56"/>
      <c r="G27" s="55" t="n">
        <f aca="false">H$1/$B27</f>
        <v>4.16666666666667</v>
      </c>
      <c r="H27" s="56" t="n">
        <f aca="false">'SOG Calc'!$B$3+G27</f>
        <v>44610.5833333333</v>
      </c>
    </row>
    <row r="28" customFormat="false" ht="13.8" hidden="false" customHeight="false" outlineLevel="0" collapsed="false">
      <c r="A28" s="24" t="n">
        <f aca="false">A27+0.25</f>
        <v>10.25</v>
      </c>
      <c r="B28" s="13" t="n">
        <f aca="false">A28*24</f>
        <v>246</v>
      </c>
      <c r="C28" s="13"/>
      <c r="D28" s="55" t="n">
        <f aca="false">E$1/$B28</f>
        <v>4.0650406504065</v>
      </c>
      <c r="E28" s="56" t="n">
        <f aca="false">LOOKUP(2,1/('SOG Calc'!A:A&lt;&gt;""),'SOG Calc'!A:A)+D28</f>
        <v>44610.4817073171</v>
      </c>
      <c r="F28" s="56"/>
      <c r="G28" s="55" t="n">
        <f aca="false">H$1/$B28</f>
        <v>4.0650406504065</v>
      </c>
      <c r="H28" s="56" t="n">
        <f aca="false">'SOG Calc'!$B$3+G28</f>
        <v>44610.4817073171</v>
      </c>
    </row>
    <row r="29" customFormat="false" ht="13.8" hidden="false" customHeight="false" outlineLevel="0" collapsed="false">
      <c r="A29" s="24" t="n">
        <f aca="false">A28+0.25</f>
        <v>10.5</v>
      </c>
      <c r="B29" s="13" t="n">
        <f aca="false">A29*24</f>
        <v>252</v>
      </c>
      <c r="C29" s="13"/>
      <c r="D29" s="55" t="n">
        <f aca="false">E$1/$B29</f>
        <v>3.96825396825397</v>
      </c>
      <c r="E29" s="56" t="n">
        <f aca="false">LOOKUP(2,1/('SOG Calc'!A:A&lt;&gt;""),'SOG Calc'!A:A)+D29</f>
        <v>44610.3849206349</v>
      </c>
      <c r="F29" s="56"/>
      <c r="G29" s="55" t="n">
        <f aca="false">H$1/$B29</f>
        <v>3.96825396825397</v>
      </c>
      <c r="H29" s="56" t="n">
        <f aca="false">'SOG Calc'!$B$3+G29</f>
        <v>44610.3849206349</v>
      </c>
    </row>
    <row r="30" customFormat="false" ht="13.8" hidden="false" customHeight="false" outlineLevel="0" collapsed="false">
      <c r="D30" s="0"/>
    </row>
    <row r="31" customFormat="false" ht="13.8" hidden="false" customHeight="false" outlineLevel="0" collapsed="false">
      <c r="D31" s="0"/>
    </row>
    <row r="32" customFormat="false" ht="13.8" hidden="false" customHeight="false" outlineLevel="0" collapsed="false">
      <c r="D32" s="0"/>
    </row>
    <row r="33" customFormat="false" ht="13.8" hidden="false" customHeight="false" outlineLevel="0" collapsed="false">
      <c r="D33" s="0"/>
    </row>
    <row r="34" customFormat="false" ht="13.8" hidden="false" customHeight="false" outlineLevel="0" collapsed="false">
      <c r="D34" s="0"/>
    </row>
    <row r="35" customFormat="false" ht="13.8" hidden="false" customHeight="false" outlineLevel="0" collapsed="false">
      <c r="D35" s="0"/>
    </row>
  </sheetData>
  <printOptions headings="false" gridLines="false" gridLinesSet="true" horizontalCentered="false" verticalCentered="false"/>
  <pageMargins left="0.75" right="0.75" top="1" bottom="1"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2691</TotalTime>
  <Application>LibreOffice/7.0.6.2$MacOSX_X86_64 LibreOffice_project/144abb84a525d8e30c9dbbefa69cbbf2d8d4ae3b</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2015-01-07T09:18:00Z</dcterms:created>
  <dc:creator>David</dc:creator>
  <dc:description/>
  <dc:language>en-US</dc:language>
  <cp:lastModifiedBy/>
  <dcterms:modified xsi:type="dcterms:W3CDTF">2022-02-12T16:31:34Z</dcterms:modified>
  <cp:revision>26</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KSOProductBuildVer">
    <vt:lpwstr>1033-10.2.0.7456</vt:lpwstr>
  </property>
  <property fmtid="{D5CDD505-2E9C-101B-9397-08002B2CF9AE}" pid="4" name="LinksUpToDate">
    <vt:bool>0</vt:bool>
  </property>
  <property fmtid="{D5CDD505-2E9C-101B-9397-08002B2CF9AE}" pid="5" name="ScaleCrop">
    <vt:bool>0</vt:bool>
  </property>
  <property fmtid="{D5CDD505-2E9C-101B-9397-08002B2CF9AE}" pid="6" name="ShareDoc">
    <vt:bool>0</vt:bool>
  </property>
</Properties>
</file>